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5240" windowHeight="8640" tabRatio="397" activeTab="2"/>
  </bookViews>
  <sheets>
    <sheet name="1-อธิบาย" sheetId="1" r:id="rId1"/>
    <sheet name="2-ตัวอย่าง" sheetId="2" r:id="rId2"/>
    <sheet name="3-ทดสอบคำนวณ" sheetId="3" r:id="rId3"/>
  </sheets>
  <definedNames/>
  <calcPr fullCalcOnLoad="1"/>
</workbook>
</file>

<file path=xl/sharedStrings.xml><?xml version="1.0" encoding="utf-8"?>
<sst xmlns="http://schemas.openxmlformats.org/spreadsheetml/2006/main" count="495" uniqueCount="128">
  <si>
    <t>วัน</t>
  </si>
  <si>
    <t>เดือน</t>
  </si>
  <si>
    <t>ปี</t>
  </si>
  <si>
    <t>กรุณากรอกข้อมูลให้ครบถ้วน</t>
  </si>
  <si>
    <t>บรรจุ / เริ่มปฎิบัติราชการ</t>
  </si>
  <si>
    <t>1-</t>
  </si>
  <si>
    <t>2-</t>
  </si>
  <si>
    <t>3-</t>
  </si>
  <si>
    <t>4-</t>
  </si>
  <si>
    <r>
      <t>ช่วงที่ 1 -</t>
    </r>
    <r>
      <rPr>
        <b/>
        <sz val="16"/>
        <color indexed="60"/>
        <rFont val="Cordia New"/>
        <family val="2"/>
      </rPr>
      <t xml:space="preserve"> แต่ 7 ต.ค.2519 ถึง 5 ม.ค.2520 รวมเวลา 3 เดือน</t>
    </r>
  </si>
  <si>
    <r>
      <t xml:space="preserve">ช่วงที่ 2 - </t>
    </r>
    <r>
      <rPr>
        <b/>
        <sz val="16"/>
        <color indexed="60"/>
        <rFont val="Cordia New"/>
        <family val="2"/>
      </rPr>
      <t>แต่ 23 ก.พ.2534 ถึง 2 พ.ค.2534 รวมเวลา 2 เดือน 8 วัน</t>
    </r>
  </si>
  <si>
    <t>5-</t>
  </si>
  <si>
    <t>หัก</t>
  </si>
  <si>
    <t>เงินเดือนสุดท้าย</t>
  </si>
  <si>
    <t>บาท</t>
  </si>
  <si>
    <t xml:space="preserve">7- </t>
  </si>
  <si>
    <t>7.1-</t>
  </si>
  <si>
    <t>ได้รับเงินเดือนอัตรา</t>
  </si>
  <si>
    <t>7.2-</t>
  </si>
  <si>
    <t>7.3-</t>
  </si>
  <si>
    <t>7.4-</t>
  </si>
  <si>
    <t>7.5-</t>
  </si>
  <si>
    <t>7.6-</t>
  </si>
  <si>
    <t>7.7-</t>
  </si>
  <si>
    <t>7.8-</t>
  </si>
  <si>
    <t>7.9-</t>
  </si>
  <si>
    <t>7.10-</t>
  </si>
  <si>
    <t>7.12-</t>
  </si>
  <si>
    <t>7.13-</t>
  </si>
  <si>
    <t>7.14-</t>
  </si>
  <si>
    <t>7.11-</t>
  </si>
  <si>
    <t>รวม</t>
  </si>
  <si>
    <t>รวม / กี่เดือน</t>
  </si>
  <si>
    <t>วันลาทุกประเภท ที่ลาหยุดช่วงวันนับเวลาทวีคูณ (ถ้ามี)</t>
  </si>
  <si>
    <t>วันลาทุกประเภท ที่ลาหยุดช่วงวันนับเวลาทวีคูณ หรือ จำนวนวันที่ต้องถูกหักออกจากวันทวีคูณ (ถ้ามี)</t>
  </si>
  <si>
    <t>ตั้งแต่</t>
  </si>
  <si>
    <t>เงิน</t>
  </si>
  <si>
    <t>วันที่ลาออก / ปลดออก / เกษียณอายุราชการ</t>
  </si>
  <si>
    <t>3.1-</t>
  </si>
  <si>
    <t>3.2-</t>
  </si>
  <si>
    <t>3.3-</t>
  </si>
  <si>
    <t xml:space="preserve">6- </t>
  </si>
  <si>
    <t>คิดเป็น</t>
  </si>
  <si>
    <t>ปลด</t>
  </si>
  <si>
    <t>คิดเป็นเวลาทหาร</t>
  </si>
  <si>
    <t>กี่วัน</t>
  </si>
  <si>
    <t>สิ้นสุด</t>
  </si>
  <si>
    <t>เริ่มต้น</t>
  </si>
  <si>
    <t>คิดเป็นทวีคูณ</t>
  </si>
  <si>
    <t>หัก/วัน</t>
  </si>
  <si>
    <t>เวลาราชการทวีคูณ (ทั่วราชอาณาจักร) ถ้าบรรจุเข้ารับราชการในช่วงเวลานั้น ๆ แล้ว</t>
  </si>
  <si>
    <t xml:space="preserve">4- ทวีคูณอื่น ๆ </t>
  </si>
  <si>
    <t>5- เวลาทหาร</t>
  </si>
  <si>
    <t>3- เวลาทวีคูณ</t>
  </si>
  <si>
    <t>ช่วง 1</t>
  </si>
  <si>
    <t>ช่วง 2</t>
  </si>
  <si>
    <t>บรรจุ</t>
  </si>
  <si>
    <t>ลาออก</t>
  </si>
  <si>
    <t>คิดคำนวณเวลาราชการปกติ</t>
  </si>
  <si>
    <t>ลบกัน</t>
  </si>
  <si>
    <t>คิดเป็นเวลาปกติ</t>
  </si>
  <si>
    <t>1-2- เวลาปกติ</t>
  </si>
  <si>
    <t>ทดสอบคำนวณบำเหน็จบำนาญข้าราชการ (รหัสเงิน 02 - 03 - 10 - 11) รวมวันทวีคูณ และเวลาทหาร</t>
  </si>
  <si>
    <r>
      <t>ชีทการทดสอบฯ นี้ ได้ทำการป้องกันเซลไว้แล้ว</t>
    </r>
    <r>
      <rPr>
        <sz val="12"/>
        <color indexed="60"/>
        <rFont val="Calibri"/>
        <family val="2"/>
      </rPr>
      <t xml:space="preserve">  ท่านสามารถกรอกข้อมูลที่กำหนดในพื้นที่สีเหลืองเท่านั้น  หลังจากนั้นโปรแกรม Microsoft Excel  จะทำการคำนวณให้ท่านแบบอัตโนมัติ เมื่อกรอกข้อมูลครบถ้วน  กรุณากดปุ่ม Enter </t>
    </r>
  </si>
  <si>
    <t>สรุปเวลาราชการ</t>
  </si>
  <si>
    <t>1- ปกติ</t>
  </si>
  <si>
    <t>2- ทวีคูณทั่วราชอาณาจักร</t>
  </si>
  <si>
    <t xml:space="preserve">3- ทวีคูณอื่น ๆ </t>
  </si>
  <si>
    <t>4- เวลาทหาร</t>
  </si>
  <si>
    <t xml:space="preserve">8- </t>
  </si>
  <si>
    <t>8.1-</t>
  </si>
  <si>
    <t>8.2-</t>
  </si>
  <si>
    <r>
      <t>หากมีสิทธิได้นับทวีคูณ  กรุณากรอกเลข "</t>
    </r>
    <r>
      <rPr>
        <b/>
        <sz val="16"/>
        <color indexed="60"/>
        <rFont val="Cordia New"/>
        <family val="2"/>
      </rPr>
      <t>1</t>
    </r>
    <r>
      <rPr>
        <b/>
        <sz val="16"/>
        <color indexed="57"/>
        <rFont val="Cordia New"/>
        <family val="2"/>
      </rPr>
      <t>" ลงในช่องสีเหลืองที่กำหนด</t>
    </r>
  </si>
  <si>
    <r>
      <t>หากมีสิทธิได้นับทวีคูณ  กรุณากรอกเลข "</t>
    </r>
    <r>
      <rPr>
        <b/>
        <sz val="16"/>
        <color indexed="60"/>
        <rFont val="Cordia New"/>
        <family val="2"/>
      </rPr>
      <t>2</t>
    </r>
    <r>
      <rPr>
        <b/>
        <sz val="16"/>
        <color indexed="57"/>
        <rFont val="Cordia New"/>
        <family val="2"/>
      </rPr>
      <t>" ลงในช่องสีเหลืองที่กำหนด</t>
    </r>
  </si>
  <si>
    <t>(ท่านจะต้องไม่กรอกข้อมูลในข้อ 7)</t>
  </si>
  <si>
    <t>%</t>
  </si>
  <si>
    <t>คิดลด 60 เดือนสุดท้าย ในอัตรา</t>
  </si>
  <si>
    <t>คิดลดครั้งที่</t>
  </si>
  <si>
    <t>หารด้วย</t>
  </si>
  <si>
    <t>เพราะฉะนั้นเงินเฉลี่ย 60 เดือนสุดท้ายเท่ากับ</t>
  </si>
  <si>
    <t xml:space="preserve">60 เดือนเฉลี่ยสุดท้าย </t>
  </si>
  <si>
    <t>คิดเป็นกี่ปี</t>
  </si>
  <si>
    <t>ประเภทเงินที่มีสิทธิและเลือกรับ</t>
  </si>
  <si>
    <t>บำเหน็จปกติ (02)</t>
  </si>
  <si>
    <t>เงินเดือนเฉลี่ย</t>
  </si>
  <si>
    <t>60 เดือนสุดท้าย</t>
  </si>
  <si>
    <t>บำนาญปกติ (03)</t>
  </si>
  <si>
    <t>บำเหน็จปกติ (10)</t>
  </si>
  <si>
    <t>บำนาญปกติ (11)</t>
  </si>
  <si>
    <t>คำนวณ</t>
  </si>
  <si>
    <t>อายุราชการ/ปี</t>
  </si>
  <si>
    <t>70 % ของเงินเดือนเฉลี่ยสุดท้าย</t>
  </si>
  <si>
    <r>
      <t xml:space="preserve">เวลาราชการช่วงเป็นทหารเกณฑ์ </t>
    </r>
    <r>
      <rPr>
        <b/>
        <u val="single"/>
        <sz val="16"/>
        <color indexed="60"/>
        <rFont val="Cordia New"/>
        <family val="2"/>
      </rPr>
      <t>ก่อนเข้ารับราชการประจำ</t>
    </r>
  </si>
  <si>
    <r>
      <t>หากท่านไม่ทราบข้อมูลเงินเดือน 60 เดือนสุดท้าย (ข้อ 7) แต่ประสงค์จะคำนวณบำนาญ แบบ</t>
    </r>
    <r>
      <rPr>
        <b/>
        <u val="single"/>
        <sz val="16"/>
        <color indexed="57"/>
        <rFont val="Cordia New"/>
        <family val="2"/>
      </rPr>
      <t>เป็นสมาชิก กบข.</t>
    </r>
    <r>
      <rPr>
        <b/>
        <sz val="16"/>
        <color indexed="57"/>
        <rFont val="Cordia New"/>
        <family val="2"/>
      </rPr>
      <t xml:space="preserve"> โปรแกรมจะคำนวณจากเงินเดือนสุดท้าย (ข้อ 6) </t>
    </r>
  </si>
  <si>
    <r>
      <t>ต้องการคำนวณ</t>
    </r>
    <r>
      <rPr>
        <b/>
        <u val="single"/>
        <sz val="16"/>
        <color indexed="57"/>
        <rFont val="Cordia New"/>
        <family val="2"/>
      </rPr>
      <t>บำนาญ กบข.</t>
    </r>
    <r>
      <rPr>
        <b/>
        <sz val="16"/>
        <color indexed="57"/>
        <rFont val="Cordia New"/>
        <family val="2"/>
      </rPr>
      <t xml:space="preserve"> กรุณากรอกอัตราที่ต้องการให้คำนวณ ลงในช่องสีเหลืองที่กำหนด</t>
    </r>
  </si>
  <si>
    <t>จากอัตราที่ท่านกำหนดในข้อ 8.1</t>
  </si>
  <si>
    <t xml:space="preserve">สามารถคำนวณเงินเดือนเฉลี่ย 60 เดือนสุดท้ายได้จำนวน </t>
  </si>
  <si>
    <t xml:space="preserve">8.2- </t>
  </si>
  <si>
    <t>คิดลดแล้ว</t>
  </si>
  <si>
    <t>คูณ 6 เดือน</t>
  </si>
  <si>
    <t xml:space="preserve">รวม </t>
  </si>
  <si>
    <t>เงินเดือนเฉลี่ย 60 เดือนสุดท้ายเท่ากับ</t>
  </si>
  <si>
    <t>ข้อ 7</t>
  </si>
  <si>
    <t>ข้อ 8</t>
  </si>
  <si>
    <t>เงินเดือน 60 เดือนสุดท้ายเฉลี่ย</t>
  </si>
  <si>
    <t>(ท่านต้องกรอกข้อมูลข้อ 6)</t>
  </si>
  <si>
    <t>AK30</t>
  </si>
  <si>
    <t>7.1-7.7</t>
  </si>
  <si>
    <t>7.8-7.14</t>
  </si>
  <si>
    <t>เกิด 1 ม.ค.2496</t>
  </si>
  <si>
    <t>ทหาร 1 มี.ค.2516 ถึง 1 มี.ค.2518</t>
  </si>
  <si>
    <t>ทำงาน 11 ต.ค.2519 - ต้องหักทวีคูณ 4 วัน</t>
  </si>
  <si>
    <t xml:space="preserve">อายุครบ 60 ปี </t>
  </si>
  <si>
    <t>เกษียณอายุราชการ 1 ต.ค.2556</t>
  </si>
  <si>
    <t>เวลาราชการทวีคูณอื่น ๆ  (มีมติ ครม. อนุมัติให้นับเป็นเวลาทวีคูณ) (ถ้ามี)</t>
  </si>
  <si>
    <t>กรอกข้อมูลเพื่อคำนวณเงินเดือนเฉลี่ย 60 เดือนสุดท้าย (เฉพาะสมาชิก กบข. หรือท่านที่ต้องการคำนวณเพื่อเปรียบเทียบ)</t>
  </si>
  <si>
    <t>(ถ้ามี)</t>
  </si>
  <si>
    <r>
      <t xml:space="preserve">โปรแกรมทดสอบคำนวณเงินบำเหน็จบำนาญ รวมวันทวีคูณ และเวลาทหาร </t>
    </r>
    <r>
      <rPr>
        <b/>
        <u val="single"/>
        <sz val="24"/>
        <color indexed="60"/>
        <rFont val="Cordia New"/>
        <family val="2"/>
      </rPr>
      <t>โดยประมาณ</t>
    </r>
  </si>
  <si>
    <t>ผลการคำนวณอาจต่างจากการใช้เครื่องคิดเลขคำนวณ  เนื่องจากการปัดเศษ</t>
  </si>
  <si>
    <t>หากท่านมีคำแนะนำติชมประการใด กรุณาแจ้งไปที่ E-mail : klangket7@hotmail.co.th  หรือติดต่อสอบถาม 034-254245 ต่อ 31-35</t>
  </si>
  <si>
    <t>สำนักงานคลังเขต 7 จะรวบรวมข้อแนะนำติชม เพื่อทำการปรับปรุงในโอกาสต่อไป</t>
  </si>
  <si>
    <t>การคลิ๊กเลือกชีทที่ต้องการตามข้อ 2 และ 3 สามารถคลิ๊กได้ดังรูป</t>
  </si>
  <si>
    <r>
      <t>ก่อนทำการทดสอบคำนวณใด ๆ  กรุณา</t>
    </r>
    <r>
      <rPr>
        <b/>
        <u val="single"/>
        <sz val="18"/>
        <color indexed="60"/>
        <rFont val="Cordia New"/>
        <family val="2"/>
      </rPr>
      <t>อ่านตัวอย่าง</t>
    </r>
    <r>
      <rPr>
        <sz val="18"/>
        <color indexed="56"/>
        <rFont val="Cordia New"/>
        <family val="2"/>
      </rPr>
      <t>อย่างละเอียด  โดยท่านจะต้องคลิ๊กเลือกชีท</t>
    </r>
  </si>
  <si>
    <t>ท่านที่ต้องการทดสอบคำนวณเงิน (โดยประมาณ) กรุณาคลิ๊กเลือกชีท                                                  และกรอกข้อมูลให้ครบถ้วนตามที่กำหนด</t>
  </si>
  <si>
    <r>
      <t>สำนักงานคลังเขต 7 จังหวัดนครปฐม ได้จัดทำโปรแกรมทดสอบคำนวณเงินบำเหน็จบำนาญ สำหรับข้าราชการ  โดยคิดรวมวันทวีคูณ และเวลาทหาร (เฉพาะข้าราชการ) (ถ้ามี)  เพื่อให้ผู้ที่สนใจได้</t>
    </r>
    <r>
      <rPr>
        <b/>
        <u val="single"/>
        <sz val="18"/>
        <color indexed="56"/>
        <rFont val="Cordia New"/>
        <family val="2"/>
      </rPr>
      <t>ทดสอบคำนวณเปรียบเทียบโดยประมาณเท่านั้น</t>
    </r>
    <r>
      <rPr>
        <sz val="18"/>
        <color indexed="56"/>
        <rFont val="Cordia New"/>
        <family val="2"/>
      </rPr>
      <t xml:space="preserve">  </t>
    </r>
  </si>
  <si>
    <t xml:space="preserve">โดยคิดลดตามอัตรา (อัตราการเลื่อนขั้นเงินเดือน) ที่ท่านกรอก ทุก 6 เดือน ย้อนหลังไปจนครบ 60 เดือน </t>
  </si>
  <si>
    <r>
      <t xml:space="preserve">บำเหน็จบำนาญปกติ </t>
    </r>
    <r>
      <rPr>
        <b/>
        <u val="single"/>
        <sz val="16"/>
        <color indexed="60"/>
        <rFont val="Cordia New"/>
        <family val="2"/>
      </rPr>
      <t>กรณีไม่เป็น กบข.</t>
    </r>
    <r>
      <rPr>
        <b/>
        <sz val="16"/>
        <color indexed="56"/>
        <rFont val="Cordia New"/>
        <family val="2"/>
      </rPr>
      <t xml:space="preserve"> (รหัสเงิน 02-เงินก้อน และ 03-รายเดือน)</t>
    </r>
  </si>
  <si>
    <r>
      <t xml:space="preserve">บำเหน็จบำนาญปกติ </t>
    </r>
    <r>
      <rPr>
        <b/>
        <u val="single"/>
        <sz val="16"/>
        <color indexed="60"/>
        <rFont val="Cordia New"/>
        <family val="2"/>
      </rPr>
      <t>กรณีเป็น กบข.</t>
    </r>
    <r>
      <rPr>
        <b/>
        <sz val="16"/>
        <color indexed="56"/>
        <rFont val="Cordia New"/>
        <family val="2"/>
      </rPr>
      <t xml:space="preserve"> (รหัสเงิน 10-เงินก้อน และ 11-รายเดือน)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</si>
</sst>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0.000"/>
    <numFmt numFmtId="170" formatCode="_-* #,##0.000_-;\-* #,##0.000_-;_-* &quot;-&quot;??_-;_-@_-"/>
    <numFmt numFmtId="171" formatCode="_-* #,##0.000_-;\-* #,##0.000_-;_-* &quot;-&quot;???_-;_-@_-"/>
    <numFmt numFmtId="172" formatCode="#,##0.00_ ;\-#,##0.00\ "/>
  </numFmts>
  <fonts count="58">
    <font>
      <sz val="11"/>
      <color indexed="8"/>
      <name val="Tahoma"/>
      <family val="2"/>
    </font>
    <font>
      <sz val="16"/>
      <color indexed="56"/>
      <name val="Cordia New"/>
      <family val="2"/>
    </font>
    <font>
      <b/>
      <sz val="16"/>
      <color indexed="56"/>
      <name val="Cordia New"/>
      <family val="2"/>
    </font>
    <font>
      <b/>
      <sz val="16"/>
      <color indexed="60"/>
      <name val="Cordia New"/>
      <family val="2"/>
    </font>
    <font>
      <sz val="16"/>
      <color indexed="62"/>
      <name val="Cordia New"/>
      <family val="2"/>
    </font>
    <font>
      <b/>
      <sz val="16"/>
      <color indexed="62"/>
      <name val="Cordia New"/>
      <family val="2"/>
    </font>
    <font>
      <b/>
      <u val="single"/>
      <sz val="16"/>
      <color indexed="60"/>
      <name val="Cordia New"/>
      <family val="2"/>
    </font>
    <font>
      <b/>
      <sz val="16"/>
      <color indexed="57"/>
      <name val="Cordia New"/>
      <family val="2"/>
    </font>
    <font>
      <b/>
      <u val="single"/>
      <sz val="16"/>
      <color indexed="57"/>
      <name val="Cordia New"/>
      <family val="2"/>
    </font>
    <font>
      <sz val="16"/>
      <color indexed="57"/>
      <name val="Cordia New"/>
      <family val="2"/>
    </font>
    <font>
      <b/>
      <sz val="14"/>
      <color indexed="57"/>
      <name val="Cordia New"/>
      <family val="2"/>
    </font>
    <font>
      <sz val="14"/>
      <color indexed="57"/>
      <name val="Cordia New"/>
      <family val="2"/>
    </font>
    <font>
      <sz val="12"/>
      <color indexed="60"/>
      <name val="Tahoma"/>
      <family val="2"/>
    </font>
    <font>
      <sz val="12"/>
      <color indexed="60"/>
      <name val="Calibri"/>
      <family val="2"/>
    </font>
    <font>
      <b/>
      <sz val="20"/>
      <color indexed="56"/>
      <name val="Cordia New"/>
      <family val="2"/>
    </font>
    <font>
      <sz val="12"/>
      <color indexed="60"/>
      <name val="Cordia New"/>
      <family val="2"/>
    </font>
    <font>
      <sz val="16"/>
      <color indexed="60"/>
      <name val="Cordia New"/>
      <family val="2"/>
    </font>
    <font>
      <b/>
      <sz val="16"/>
      <color indexed="10"/>
      <name val="Cordia New"/>
      <family val="2"/>
    </font>
    <font>
      <b/>
      <sz val="14"/>
      <color indexed="56"/>
      <name val="Cordia New"/>
      <family val="2"/>
    </font>
    <font>
      <b/>
      <sz val="12"/>
      <color indexed="56"/>
      <name val="Cordia New"/>
      <family val="2"/>
    </font>
    <font>
      <b/>
      <u val="single"/>
      <sz val="16"/>
      <color indexed="56"/>
      <name val="Cordia New"/>
      <family val="2"/>
    </font>
    <font>
      <b/>
      <u val="single"/>
      <sz val="16"/>
      <color indexed="10"/>
      <name val="Cordia New"/>
      <family val="2"/>
    </font>
    <font>
      <sz val="14"/>
      <color indexed="60"/>
      <name val="Cordia New"/>
      <family val="2"/>
    </font>
    <font>
      <sz val="14"/>
      <color indexed="56"/>
      <name val="Cordia New"/>
      <family val="2"/>
    </font>
    <font>
      <b/>
      <sz val="14"/>
      <color indexed="60"/>
      <name val="Cordia New"/>
      <family val="2"/>
    </font>
    <font>
      <b/>
      <sz val="20"/>
      <color indexed="60"/>
      <name val="Cordia New"/>
      <family val="2"/>
    </font>
    <font>
      <b/>
      <sz val="18"/>
      <color indexed="56"/>
      <name val="Cordia New"/>
      <family val="2"/>
    </font>
    <font>
      <b/>
      <sz val="18"/>
      <color indexed="60"/>
      <name val="Cordia New"/>
      <family val="2"/>
    </font>
    <font>
      <b/>
      <sz val="10.5"/>
      <color indexed="9"/>
      <name val="Calibri"/>
      <family val="2"/>
    </font>
    <font>
      <sz val="18"/>
      <color indexed="56"/>
      <name val="Cordia New"/>
      <family val="2"/>
    </font>
    <font>
      <b/>
      <u val="single"/>
      <sz val="24"/>
      <color indexed="56"/>
      <name val="Cordia New"/>
      <family val="2"/>
    </font>
    <font>
      <b/>
      <u val="single"/>
      <sz val="24"/>
      <color indexed="60"/>
      <name val="Cordia New"/>
      <family val="2"/>
    </font>
    <font>
      <b/>
      <u val="single"/>
      <sz val="18"/>
      <color indexed="56"/>
      <name val="Cordia New"/>
      <family val="2"/>
    </font>
    <font>
      <b/>
      <u val="single"/>
      <sz val="18"/>
      <color indexed="60"/>
      <name val="Cord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0"/>
    </font>
    <font>
      <b/>
      <sz val="12"/>
      <color indexed="9"/>
      <name val="Calibri"/>
      <family val="0"/>
    </font>
    <font>
      <b/>
      <sz val="11"/>
      <color indexed="9"/>
      <name val="Calibri"/>
      <family val="0"/>
    </font>
    <font>
      <b/>
      <sz val="10"/>
      <color indexed="9"/>
      <name val="Calibri"/>
      <family val="0"/>
    </font>
    <font>
      <b/>
      <sz val="12"/>
      <color indexed="9"/>
      <name val="Tahoma"/>
      <family val="0"/>
    </font>
    <font>
      <u val="single"/>
      <sz val="11"/>
      <color indexed="60"/>
      <name val="Tahoma"/>
      <family val="0"/>
    </font>
    <font>
      <sz val="10.5"/>
      <color indexed="60"/>
      <name val="Tahoma"/>
      <family val="0"/>
    </font>
    <font>
      <u val="single"/>
      <sz val="10.5"/>
      <color indexed="60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dashDotDot">
        <color indexed="56"/>
      </left>
      <right style="dashDotDot">
        <color indexed="56"/>
      </right>
      <top style="dashDotDot">
        <color indexed="56"/>
      </top>
      <bottom style="dashDotDot">
        <color indexed="56"/>
      </bottom>
    </border>
    <border>
      <left style="dashDotDot">
        <color indexed="56"/>
      </left>
      <right/>
      <top/>
      <bottom/>
    </border>
    <border>
      <left style="dashDotDot">
        <color indexed="56"/>
      </left>
      <right/>
      <top style="dashDotDot">
        <color indexed="56"/>
      </top>
      <bottom style="dashDotDot">
        <color indexed="56"/>
      </bottom>
    </border>
    <border>
      <left style="dotted">
        <color indexed="56"/>
      </left>
      <right style="dotted">
        <color indexed="56"/>
      </right>
      <top style="dotted">
        <color indexed="56"/>
      </top>
      <bottom style="dotted">
        <color indexed="56"/>
      </bottom>
    </border>
    <border>
      <left/>
      <right/>
      <top style="dashDotDot">
        <color indexed="56"/>
      </top>
      <bottom style="dashDotDot">
        <color indexed="56"/>
      </bottom>
    </border>
    <border>
      <left/>
      <right style="dashDotDot">
        <color indexed="56"/>
      </right>
      <top style="dashDotDot">
        <color indexed="56"/>
      </top>
      <bottom style="dashDotDot">
        <color indexed="56"/>
      </bottom>
    </border>
    <border>
      <left style="dashDotDot">
        <color indexed="56"/>
      </left>
      <right style="dashDotDot">
        <color indexed="56"/>
      </right>
      <top style="dashDotDot">
        <color indexed="56"/>
      </top>
      <bottom/>
    </border>
    <border diagonalUp="1" diagonalDown="1">
      <left style="dashDotDot">
        <color indexed="56"/>
      </left>
      <right style="dashDotDot">
        <color indexed="56"/>
      </right>
      <top style="dashDotDot">
        <color indexed="56"/>
      </top>
      <bottom style="dashDotDot">
        <color indexed="56"/>
      </bottom>
      <diagonal style="dashDotDot">
        <color indexed="56"/>
      </diagonal>
    </border>
    <border>
      <left style="dashDotDot">
        <color indexed="56"/>
      </left>
      <right style="dashDotDot">
        <color indexed="56"/>
      </right>
      <top/>
      <bottom style="dashDotDot">
        <color indexed="56"/>
      </bottom>
    </border>
    <border>
      <left style="dashDotDot">
        <color indexed="56"/>
      </left>
      <right style="dashDotDot">
        <color indexed="56"/>
      </right>
      <top style="thin">
        <color indexed="56"/>
      </top>
      <bottom style="dashDotDot">
        <color indexed="56"/>
      </bottom>
    </border>
    <border>
      <left style="dashDotDot">
        <color indexed="56"/>
      </left>
      <right/>
      <top style="thin">
        <color indexed="56"/>
      </top>
      <bottom style="thin">
        <color indexed="56"/>
      </bottom>
    </border>
    <border>
      <left/>
      <right/>
      <top style="thin">
        <color indexed="56"/>
      </top>
      <bottom style="thin">
        <color indexed="56"/>
      </bottom>
    </border>
    <border>
      <left/>
      <right style="dashDotDot">
        <color indexed="56"/>
      </right>
      <top style="thin">
        <color indexed="56"/>
      </top>
      <bottom style="thin">
        <color indexed="56"/>
      </bottom>
    </border>
    <border>
      <left style="dashDot">
        <color indexed="56"/>
      </left>
      <right/>
      <top style="dashDot">
        <color indexed="56"/>
      </top>
      <bottom style="dashDot">
        <color indexed="56"/>
      </bottom>
    </border>
    <border>
      <left/>
      <right/>
      <top style="dashDot">
        <color indexed="56"/>
      </top>
      <bottom style="dashDot">
        <color indexed="56"/>
      </bottom>
    </border>
    <border>
      <left style="thin">
        <color indexed="56"/>
      </left>
      <right/>
      <top style="thin">
        <color indexed="56"/>
      </top>
      <bottom style="thin">
        <color indexed="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dashDotDot">
        <color indexed="56"/>
      </left>
      <right/>
      <top style="thin"/>
      <bottom style="dashDotDot">
        <color indexed="56"/>
      </bottom>
    </border>
    <border>
      <left/>
      <right style="dashDotDot">
        <color indexed="56"/>
      </right>
      <top style="thin"/>
      <bottom style="dashDotDot">
        <color indexed="56"/>
      </bottom>
    </border>
    <border>
      <left/>
      <right/>
      <top style="thin"/>
      <bottom style="dashDotDot">
        <color indexed="56"/>
      </bottom>
    </border>
    <border>
      <left style="dashDotDot">
        <color indexed="56"/>
      </left>
      <right/>
      <top style="dashDotDot">
        <color indexed="56"/>
      </top>
      <bottom/>
    </border>
    <border>
      <left/>
      <right style="dashDotDot">
        <color indexed="56"/>
      </right>
      <top style="dashDotDot">
        <color indexed="56"/>
      </top>
      <bottom/>
    </border>
    <border>
      <left/>
      <right/>
      <top style="dashDotDot">
        <color indexed="56"/>
      </top>
      <bottom/>
    </border>
    <border>
      <left/>
      <right style="dashDot">
        <color indexed="56"/>
      </right>
      <top style="dashDot">
        <color indexed="56"/>
      </top>
      <bottom style="dashDot">
        <color indexed="56"/>
      </bottom>
    </border>
    <border>
      <left/>
      <right style="thin">
        <color indexed="56"/>
      </right>
      <top style="thin">
        <color indexed="56"/>
      </top>
      <bottom style="thin">
        <color indexed="56"/>
      </bottom>
    </border>
    <border>
      <left style="dashDot">
        <color indexed="56"/>
      </left>
      <right/>
      <top/>
      <bottom style="dashDotDot">
        <color indexed="56"/>
      </bottom>
    </border>
    <border>
      <left/>
      <right/>
      <top/>
      <bottom style="dashDotDot">
        <color indexed="56"/>
      </bottom>
    </border>
    <border>
      <left/>
      <right style="dashDotDot">
        <color indexed="56"/>
      </right>
      <top/>
      <bottom style="dashDotDot">
        <color indexed="56"/>
      </bottom>
    </border>
    <border>
      <left/>
      <right style="thin"/>
      <top style="thin">
        <color indexed="56"/>
      </top>
      <bottom style="thin">
        <color indexed="56"/>
      </bottom>
    </border>
    <border>
      <left style="thin">
        <color indexed="56"/>
      </left>
      <right/>
      <top/>
      <bottom/>
    </border>
    <border>
      <left/>
      <right style="thin">
        <color indexed="56"/>
      </right>
      <top/>
      <bottom/>
    </border>
    <border>
      <left style="thin">
        <color indexed="56"/>
      </left>
      <right/>
      <top/>
      <bottom style="thin">
        <color indexed="56"/>
      </bottom>
    </border>
    <border>
      <left/>
      <right/>
      <top/>
      <bottom style="thin">
        <color indexed="56"/>
      </bottom>
    </border>
    <border>
      <left/>
      <right style="thin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/>
    </border>
    <border>
      <left style="thin">
        <color indexed="56"/>
      </left>
      <right style="thin">
        <color indexed="56"/>
      </right>
      <top/>
      <bottom/>
    </border>
    <border>
      <left/>
      <right style="dashDotDot">
        <color indexed="56"/>
      </right>
      <top/>
      <bottom/>
    </border>
    <border>
      <left style="dashDotDot">
        <color indexed="56"/>
      </left>
      <right style="thin"/>
      <top style="dashDotDot">
        <color indexed="56"/>
      </top>
      <bottom style="dashDotDot">
        <color indexed="56"/>
      </bottom>
    </border>
    <border>
      <left style="thin"/>
      <right style="thin"/>
      <top style="dashDotDot">
        <color indexed="56"/>
      </top>
      <bottom style="dashDotDot">
        <color indexed="56"/>
      </bottom>
    </border>
    <border>
      <left style="thin"/>
      <right style="dashDotDot">
        <color indexed="56"/>
      </right>
      <top style="dashDotDot">
        <color indexed="56"/>
      </top>
      <bottom style="dashDotDot">
        <color indexed="56"/>
      </bottom>
    </border>
    <border>
      <left style="dashDotDot">
        <color indexed="56"/>
      </left>
      <right/>
      <top style="thin">
        <color indexed="56"/>
      </top>
      <bottom style="dashDotDot">
        <color indexed="56"/>
      </bottom>
    </border>
    <border>
      <left/>
      <right style="dashDotDot">
        <color indexed="56"/>
      </right>
      <top style="thin">
        <color indexed="56"/>
      </top>
      <bottom style="dashDotDot">
        <color indexed="56"/>
      </bottom>
    </border>
    <border>
      <left style="thin">
        <color indexed="56"/>
      </left>
      <right style="dashDotDot">
        <color indexed="56"/>
      </right>
      <top style="thin">
        <color indexed="56"/>
      </top>
      <bottom style="thin">
        <color indexed="56"/>
      </bottom>
    </border>
    <border>
      <left style="dashDotDot">
        <color indexed="56"/>
      </left>
      <right/>
      <top style="dashDotDot">
        <color indexed="56"/>
      </top>
      <bottom style="thin">
        <color indexed="56"/>
      </bottom>
    </border>
    <border>
      <left/>
      <right/>
      <top style="dashDotDot">
        <color indexed="56"/>
      </top>
      <bottom style="thin">
        <color indexed="56"/>
      </bottom>
    </border>
    <border>
      <left/>
      <right style="dashDotDot">
        <color indexed="56"/>
      </right>
      <top style="dashDotDot">
        <color indexed="56"/>
      </top>
      <bottom style="thin">
        <color indexed="56"/>
      </bottom>
    </border>
    <border>
      <left style="dashDotDot">
        <color indexed="56"/>
      </left>
      <right/>
      <top/>
      <bottom style="dashDotDot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3" fillId="16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5" fillId="17" borderId="2" applyNumberFormat="0" applyAlignment="0" applyProtection="0"/>
    <xf numFmtId="0" fontId="44" fillId="0" borderId="3" applyNumberFormat="0" applyFill="0" applyAlignment="0" applyProtection="0"/>
    <xf numFmtId="0" fontId="38" fillId="4" borderId="0" applyNumberFormat="0" applyBorder="0" applyAlignment="0" applyProtection="0"/>
    <xf numFmtId="0" fontId="41" fillId="7" borderId="1" applyNumberFormat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39" fillId="3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10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15" fillId="8" borderId="10" xfId="0" applyFont="1" applyFill="1" applyBorder="1" applyAlignment="1" applyProtection="1">
      <alignment/>
      <protection/>
    </xf>
    <xf numFmtId="0" fontId="4" fillId="8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3" fontId="1" fillId="0" borderId="0" xfId="36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10" borderId="0" xfId="0" applyFont="1" applyFill="1" applyAlignment="1" applyProtection="1">
      <alignment horizontal="center"/>
      <protection/>
    </xf>
    <xf numFmtId="1" fontId="3" fillId="8" borderId="13" xfId="0" applyNumberFormat="1" applyFont="1" applyFill="1" applyBorder="1" applyAlignment="1" applyProtection="1">
      <alignment horizontal="center"/>
      <protection/>
    </xf>
    <xf numFmtId="0" fontId="10" fillId="1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168" fontId="4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3" fontId="3" fillId="0" borderId="0" xfId="0" applyNumberFormat="1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0" fontId="3" fillId="10" borderId="13" xfId="0" applyFont="1" applyFill="1" applyBorder="1" applyAlignment="1" applyProtection="1">
      <alignment/>
      <protection/>
    </xf>
    <xf numFmtId="0" fontId="3" fillId="8" borderId="13" xfId="0" applyFont="1" applyFill="1" applyBorder="1" applyAlignment="1" applyProtection="1">
      <alignment/>
      <protection/>
    </xf>
    <xf numFmtId="0" fontId="3" fillId="8" borderId="15" xfId="0" applyFont="1" applyFill="1" applyBorder="1" applyAlignment="1" applyProtection="1">
      <alignment/>
      <protection/>
    </xf>
    <xf numFmtId="0" fontId="3" fillId="8" borderId="16" xfId="0" applyFont="1" applyFill="1" applyBorder="1" applyAlignment="1" applyProtection="1">
      <alignment/>
      <protection/>
    </xf>
    <xf numFmtId="0" fontId="22" fillId="8" borderId="17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2" fillId="2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" fontId="4" fillId="0" borderId="0" xfId="0" applyNumberFormat="1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1" fillId="5" borderId="18" xfId="0" applyFont="1" applyFill="1" applyBorder="1" applyAlignment="1" applyProtection="1">
      <alignment/>
      <protection/>
    </xf>
    <xf numFmtId="0" fontId="4" fillId="5" borderId="18" xfId="0" applyFont="1" applyFill="1" applyBorder="1" applyAlignment="1" applyProtection="1">
      <alignment/>
      <protection/>
    </xf>
    <xf numFmtId="0" fontId="3" fillId="5" borderId="18" xfId="0" applyFont="1" applyFill="1" applyBorder="1" applyAlignment="1" applyProtection="1">
      <alignment/>
      <protection/>
    </xf>
    <xf numFmtId="43" fontId="2" fillId="0" borderId="0" xfId="0" applyNumberFormat="1" applyFont="1" applyFill="1" applyBorder="1" applyAlignment="1" applyProtection="1">
      <alignment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3" fillId="8" borderId="11" xfId="0" applyFont="1" applyFill="1" applyBorder="1" applyAlignment="1" applyProtection="1">
      <alignment horizontal="center"/>
      <protection/>
    </xf>
    <xf numFmtId="0" fontId="3" fillId="5" borderId="11" xfId="0" applyFont="1" applyFill="1" applyBorder="1" applyAlignment="1" applyProtection="1">
      <alignment horizontal="center"/>
      <protection/>
    </xf>
    <xf numFmtId="0" fontId="7" fillId="8" borderId="1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3" fillId="18" borderId="11" xfId="0" applyFont="1" applyFill="1" applyBorder="1" applyAlignment="1" applyProtection="1">
      <alignment horizontal="center"/>
      <protection/>
    </xf>
    <xf numFmtId="0" fontId="1" fillId="15" borderId="11" xfId="0" applyFont="1" applyFill="1" applyBorder="1" applyAlignment="1" applyProtection="1">
      <alignment horizontal="center"/>
      <protection/>
    </xf>
    <xf numFmtId="0" fontId="3" fillId="24" borderId="20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10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 locked="0"/>
    </xf>
    <xf numFmtId="0" fontId="3" fillId="24" borderId="20" xfId="0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172" fontId="27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43" fontId="2" fillId="0" borderId="0" xfId="36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center"/>
      <protection/>
    </xf>
    <xf numFmtId="43" fontId="2" fillId="0" borderId="0" xfId="36" applyNumberFormat="1" applyFont="1" applyFill="1" applyBorder="1" applyAlignment="1" applyProtection="1">
      <alignment/>
      <protection/>
    </xf>
    <xf numFmtId="43" fontId="1" fillId="0" borderId="0" xfId="36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36" applyNumberFormat="1" applyFont="1" applyFill="1" applyBorder="1" applyAlignment="1" applyProtection="1">
      <alignment/>
      <protection/>
    </xf>
    <xf numFmtId="43" fontId="1" fillId="0" borderId="0" xfId="36" applyFont="1" applyFill="1" applyBorder="1" applyAlignment="1" applyProtection="1">
      <alignment/>
      <protection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29" fillId="0" borderId="0" xfId="0" applyFont="1" applyAlignment="1" applyProtection="1">
      <alignment horizontal="center" vertical="top"/>
      <protection/>
    </xf>
    <xf numFmtId="0" fontId="29" fillId="0" borderId="0" xfId="0" applyFont="1" applyAlignment="1" applyProtection="1">
      <alignment horizontal="left" vertical="top"/>
      <protection/>
    </xf>
    <xf numFmtId="0" fontId="29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horizontal="left" vertical="top" wrapText="1"/>
      <protection/>
    </xf>
    <xf numFmtId="170" fontId="3" fillId="10" borderId="21" xfId="0" applyNumberFormat="1" applyFont="1" applyFill="1" applyBorder="1" applyAlignment="1" applyProtection="1">
      <alignment horizontal="center" vertical="center"/>
      <protection/>
    </xf>
    <xf numFmtId="170" fontId="3" fillId="10" borderId="22" xfId="0" applyNumberFormat="1" applyFont="1" applyFill="1" applyBorder="1" applyAlignment="1" applyProtection="1">
      <alignment horizontal="center" vertical="center"/>
      <protection/>
    </xf>
    <xf numFmtId="170" fontId="3" fillId="10" borderId="23" xfId="0" applyNumberFormat="1" applyFont="1" applyFill="1" applyBorder="1" applyAlignment="1" applyProtection="1">
      <alignment horizontal="center" vertical="center"/>
      <protection/>
    </xf>
    <xf numFmtId="170" fontId="23" fillId="0" borderId="24" xfId="36" applyNumberFormat="1" applyFont="1" applyBorder="1" applyAlignment="1" applyProtection="1">
      <alignment horizontal="center"/>
      <protection/>
    </xf>
    <xf numFmtId="170" fontId="23" fillId="0" borderId="25" xfId="36" applyNumberFormat="1" applyFont="1" applyBorder="1" applyAlignment="1" applyProtection="1">
      <alignment horizontal="center"/>
      <protection/>
    </xf>
    <xf numFmtId="43" fontId="3" fillId="8" borderId="23" xfId="0" applyNumberFormat="1" applyFont="1" applyFill="1" applyBorder="1" applyAlignment="1" applyProtection="1">
      <alignment horizontal="center" vertical="center"/>
      <protection/>
    </xf>
    <xf numFmtId="170" fontId="3" fillId="8" borderId="21" xfId="0" applyNumberFormat="1" applyFont="1" applyFill="1" applyBorder="1" applyAlignment="1" applyProtection="1">
      <alignment horizontal="center" vertical="center"/>
      <protection/>
    </xf>
    <xf numFmtId="170" fontId="3" fillId="8" borderId="22" xfId="0" applyNumberFormat="1" applyFont="1" applyFill="1" applyBorder="1" applyAlignment="1" applyProtection="1">
      <alignment horizontal="center" vertical="center"/>
      <protection/>
    </xf>
    <xf numFmtId="170" fontId="3" fillId="8" borderId="23" xfId="0" applyNumberFormat="1" applyFont="1" applyFill="1" applyBorder="1" applyAlignment="1" applyProtection="1">
      <alignment horizontal="center" vertical="center"/>
      <protection/>
    </xf>
    <xf numFmtId="43" fontId="3" fillId="8" borderId="21" xfId="0" applyNumberFormat="1" applyFont="1" applyFill="1" applyBorder="1" applyAlignment="1" applyProtection="1">
      <alignment horizontal="center" vertical="center"/>
      <protection/>
    </xf>
    <xf numFmtId="170" fontId="23" fillId="0" borderId="16" xfId="36" applyNumberFormat="1" applyFont="1" applyBorder="1" applyAlignment="1" applyProtection="1">
      <alignment horizontal="center"/>
      <protection/>
    </xf>
    <xf numFmtId="43" fontId="3" fillId="8" borderId="26" xfId="0" applyNumberFormat="1" applyFont="1" applyFill="1" applyBorder="1" applyAlignment="1" applyProtection="1">
      <alignment horizontal="center" vertical="center"/>
      <protection/>
    </xf>
    <xf numFmtId="43" fontId="3" fillId="8" borderId="22" xfId="0" applyNumberFormat="1" applyFont="1" applyFill="1" applyBorder="1" applyAlignment="1" applyProtection="1">
      <alignment horizontal="center" vertical="center"/>
      <protection/>
    </xf>
    <xf numFmtId="170" fontId="23" fillId="0" borderId="13" xfId="36" applyNumberFormat="1" applyFont="1" applyBorder="1" applyAlignment="1" applyProtection="1">
      <alignment horizontal="center"/>
      <protection/>
    </xf>
    <xf numFmtId="170" fontId="23" fillId="0" borderId="15" xfId="36" applyNumberFormat="1" applyFont="1" applyBorder="1" applyAlignment="1" applyProtection="1">
      <alignment horizontal="center"/>
      <protection/>
    </xf>
    <xf numFmtId="0" fontId="2" fillId="8" borderId="27" xfId="0" applyFont="1" applyFill="1" applyBorder="1" applyAlignment="1" applyProtection="1">
      <alignment horizontal="center"/>
      <protection/>
    </xf>
    <xf numFmtId="0" fontId="2" fillId="8" borderId="28" xfId="0" applyFont="1" applyFill="1" applyBorder="1" applyAlignment="1" applyProtection="1">
      <alignment horizontal="center"/>
      <protection/>
    </xf>
    <xf numFmtId="0" fontId="2" fillId="8" borderId="29" xfId="0" applyFont="1" applyFill="1" applyBorder="1" applyAlignment="1" applyProtection="1">
      <alignment horizontal="center"/>
      <protection/>
    </xf>
    <xf numFmtId="0" fontId="2" fillId="24" borderId="30" xfId="0" applyFont="1" applyFill="1" applyBorder="1" applyAlignment="1" applyProtection="1">
      <alignment horizontal="center"/>
      <protection/>
    </xf>
    <xf numFmtId="0" fontId="2" fillId="24" borderId="31" xfId="0" applyFont="1" applyFill="1" applyBorder="1" applyAlignment="1" applyProtection="1">
      <alignment horizontal="center"/>
      <protection/>
    </xf>
    <xf numFmtId="43" fontId="2" fillId="24" borderId="30" xfId="0" applyNumberFormat="1" applyFont="1" applyFill="1" applyBorder="1" applyAlignment="1" applyProtection="1">
      <alignment horizontal="center"/>
      <protection/>
    </xf>
    <xf numFmtId="43" fontId="2" fillId="24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71" fontId="2" fillId="24" borderId="0" xfId="0" applyNumberFormat="1" applyFont="1" applyFill="1" applyAlignment="1" applyProtection="1">
      <alignment horizontal="center"/>
      <protection/>
    </xf>
    <xf numFmtId="16" fontId="3" fillId="0" borderId="0" xfId="0" applyNumberFormat="1" applyFont="1" applyFill="1" applyBorder="1" applyAlignment="1" applyProtection="1" quotePrefix="1">
      <alignment horizontal="center"/>
      <protection/>
    </xf>
    <xf numFmtId="16" fontId="3" fillId="0" borderId="0" xfId="0" applyNumberFormat="1" applyFont="1" applyFill="1" applyBorder="1" applyAlignment="1" applyProtection="1">
      <alignment horizontal="center"/>
      <protection/>
    </xf>
    <xf numFmtId="0" fontId="2" fillId="24" borderId="33" xfId="0" applyFont="1" applyFill="1" applyBorder="1" applyAlignment="1" applyProtection="1">
      <alignment horizontal="center"/>
      <protection/>
    </xf>
    <xf numFmtId="0" fontId="2" fillId="24" borderId="34" xfId="0" applyFont="1" applyFill="1" applyBorder="1" applyAlignment="1" applyProtection="1">
      <alignment horizontal="center"/>
      <protection/>
    </xf>
    <xf numFmtId="43" fontId="2" fillId="24" borderId="33" xfId="0" applyNumberFormat="1" applyFont="1" applyFill="1" applyBorder="1" applyAlignment="1" applyProtection="1">
      <alignment horizontal="center"/>
      <protection/>
    </xf>
    <xf numFmtId="43" fontId="2" fillId="24" borderId="35" xfId="0" applyNumberFormat="1" applyFont="1" applyFill="1" applyBorder="1" applyAlignment="1" applyProtection="1">
      <alignment horizontal="center"/>
      <protection/>
    </xf>
    <xf numFmtId="43" fontId="2" fillId="0" borderId="0" xfId="0" applyNumberFormat="1" applyFont="1" applyFill="1" applyBorder="1" applyAlignment="1" applyProtection="1">
      <alignment horizontal="center"/>
      <protection/>
    </xf>
    <xf numFmtId="170" fontId="2" fillId="0" borderId="13" xfId="36" applyNumberFormat="1" applyFont="1" applyBorder="1" applyAlignment="1" applyProtection="1">
      <alignment horizontal="center"/>
      <protection/>
    </xf>
    <xf numFmtId="170" fontId="2" fillId="0" borderId="15" xfId="36" applyNumberFormat="1" applyFont="1" applyBorder="1" applyAlignment="1" applyProtection="1">
      <alignment horizontal="center"/>
      <protection/>
    </xf>
    <xf numFmtId="170" fontId="2" fillId="0" borderId="16" xfId="36" applyNumberFormat="1" applyFont="1" applyBorder="1" applyAlignment="1" applyProtection="1">
      <alignment horizontal="center"/>
      <protection/>
    </xf>
    <xf numFmtId="43" fontId="2" fillId="0" borderId="24" xfId="36" applyNumberFormat="1" applyFont="1" applyBorder="1" applyAlignment="1" applyProtection="1">
      <alignment horizontal="center"/>
      <protection/>
    </xf>
    <xf numFmtId="43" fontId="2" fillId="0" borderId="25" xfId="36" applyNumberFormat="1" applyFont="1" applyBorder="1" applyAlignment="1" applyProtection="1">
      <alignment horizontal="center"/>
      <protection/>
    </xf>
    <xf numFmtId="43" fontId="2" fillId="0" borderId="36" xfId="36" applyNumberFormat="1" applyFont="1" applyBorder="1" applyAlignment="1" applyProtection="1">
      <alignment horizontal="center"/>
      <protection/>
    </xf>
    <xf numFmtId="170" fontId="2" fillId="0" borderId="24" xfId="36" applyNumberFormat="1" applyFont="1" applyBorder="1" applyAlignment="1" applyProtection="1">
      <alignment horizontal="center"/>
      <protection/>
    </xf>
    <xf numFmtId="170" fontId="2" fillId="0" borderId="25" xfId="36" applyNumberFormat="1" applyFont="1" applyBorder="1" applyAlignment="1" applyProtection="1">
      <alignment horizontal="center"/>
      <protection/>
    </xf>
    <xf numFmtId="170" fontId="2" fillId="0" borderId="36" xfId="36" applyNumberFormat="1" applyFont="1" applyBorder="1" applyAlignment="1" applyProtection="1">
      <alignment horizontal="center"/>
      <protection/>
    </xf>
    <xf numFmtId="170" fontId="23" fillId="0" borderId="36" xfId="36" applyNumberFormat="1" applyFont="1" applyBorder="1" applyAlignment="1" applyProtection="1">
      <alignment horizontal="center"/>
      <protection/>
    </xf>
    <xf numFmtId="43" fontId="3" fillId="10" borderId="21" xfId="36" applyFont="1" applyFill="1" applyBorder="1" applyAlignment="1" applyProtection="1">
      <alignment horizontal="center" vertical="center"/>
      <protection/>
    </xf>
    <xf numFmtId="43" fontId="3" fillId="10" borderId="22" xfId="36" applyFont="1" applyFill="1" applyBorder="1" applyAlignment="1" applyProtection="1">
      <alignment horizontal="center" vertical="center"/>
      <protection/>
    </xf>
    <xf numFmtId="43" fontId="3" fillId="10" borderId="23" xfId="36" applyFont="1" applyFill="1" applyBorder="1" applyAlignment="1" applyProtection="1">
      <alignment horizontal="center" vertical="center"/>
      <protection/>
    </xf>
    <xf numFmtId="43" fontId="3" fillId="10" borderId="37" xfId="36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24" borderId="24" xfId="0" applyFont="1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2" fillId="24" borderId="38" xfId="0" applyFont="1" applyFill="1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43" fontId="25" fillId="24" borderId="0" xfId="36" applyFont="1" applyFill="1" applyBorder="1" applyAlignment="1" applyProtection="1">
      <alignment horizontal="center"/>
      <protection/>
    </xf>
    <xf numFmtId="168" fontId="3" fillId="9" borderId="13" xfId="36" applyNumberFormat="1" applyFont="1" applyFill="1" applyBorder="1" applyAlignment="1" applyProtection="1">
      <alignment horizontal="center"/>
      <protection/>
    </xf>
    <xf numFmtId="168" fontId="3" fillId="9" borderId="15" xfId="36" applyNumberFormat="1" applyFont="1" applyFill="1" applyBorder="1" applyAlignment="1" applyProtection="1">
      <alignment horizontal="center"/>
      <protection/>
    </xf>
    <xf numFmtId="168" fontId="3" fillId="9" borderId="16" xfId="36" applyNumberFormat="1" applyFont="1" applyFill="1" applyBorder="1" applyAlignment="1" applyProtection="1">
      <alignment horizontal="center"/>
      <protection/>
    </xf>
    <xf numFmtId="0" fontId="2" fillId="8" borderId="26" xfId="0" applyFont="1" applyFill="1" applyBorder="1" applyAlignment="1" applyProtection="1">
      <alignment horizontal="center"/>
      <protection/>
    </xf>
    <xf numFmtId="0" fontId="2" fillId="8" borderId="22" xfId="0" applyFont="1" applyFill="1" applyBorder="1" applyAlignment="1" applyProtection="1">
      <alignment horizontal="center"/>
      <protection/>
    </xf>
    <xf numFmtId="0" fontId="2" fillId="10" borderId="21" xfId="0" applyFont="1" applyFill="1" applyBorder="1" applyAlignment="1" applyProtection="1">
      <alignment horizontal="center"/>
      <protection/>
    </xf>
    <xf numFmtId="0" fontId="2" fillId="10" borderId="22" xfId="0" applyFont="1" applyFill="1" applyBorder="1" applyAlignment="1" applyProtection="1">
      <alignment horizontal="center"/>
      <protection/>
    </xf>
    <xf numFmtId="0" fontId="2" fillId="10" borderId="41" xfId="0" applyFont="1" applyFill="1" applyBorder="1" applyAlignment="1" applyProtection="1">
      <alignment horizontal="center"/>
      <protection/>
    </xf>
    <xf numFmtId="0" fontId="3" fillId="10" borderId="42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Border="1" applyAlignment="1" applyProtection="1">
      <alignment horizontal="center" vertical="center"/>
      <protection/>
    </xf>
    <xf numFmtId="0" fontId="3" fillId="10" borderId="43" xfId="0" applyFont="1" applyFill="1" applyBorder="1" applyAlignment="1" applyProtection="1">
      <alignment horizontal="center" vertical="center"/>
      <protection/>
    </xf>
    <xf numFmtId="0" fontId="3" fillId="10" borderId="44" xfId="0" applyFont="1" applyFill="1" applyBorder="1" applyAlignment="1" applyProtection="1">
      <alignment horizontal="center" vertical="center"/>
      <protection/>
    </xf>
    <xf numFmtId="0" fontId="3" fillId="10" borderId="45" xfId="0" applyFont="1" applyFill="1" applyBorder="1" applyAlignment="1" applyProtection="1">
      <alignment horizontal="center" vertical="center"/>
      <protection/>
    </xf>
    <xf numFmtId="0" fontId="3" fillId="10" borderId="46" xfId="0" applyFont="1" applyFill="1" applyBorder="1" applyAlignment="1" applyProtection="1">
      <alignment horizontal="center" vertical="center"/>
      <protection/>
    </xf>
    <xf numFmtId="0" fontId="3" fillId="10" borderId="47" xfId="0" applyFont="1" applyFill="1" applyBorder="1" applyAlignment="1" applyProtection="1">
      <alignment horizontal="center"/>
      <protection/>
    </xf>
    <xf numFmtId="43" fontId="3" fillId="10" borderId="13" xfId="0" applyNumberFormat="1" applyFont="1" applyFill="1" applyBorder="1" applyAlignment="1" applyProtection="1">
      <alignment horizontal="center"/>
      <protection/>
    </xf>
    <xf numFmtId="0" fontId="3" fillId="10" borderId="15" xfId="0" applyFont="1" applyFill="1" applyBorder="1" applyAlignment="1" applyProtection="1">
      <alignment horizontal="center"/>
      <protection/>
    </xf>
    <xf numFmtId="0" fontId="3" fillId="10" borderId="16" xfId="0" applyFont="1" applyFill="1" applyBorder="1" applyAlignment="1" applyProtection="1">
      <alignment horizontal="center"/>
      <protection/>
    </xf>
    <xf numFmtId="168" fontId="3" fillId="5" borderId="13" xfId="0" applyNumberFormat="1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 horizontal="center"/>
      <protection/>
    </xf>
    <xf numFmtId="0" fontId="3" fillId="5" borderId="16" xfId="0" applyFont="1" applyFill="1" applyBorder="1" applyAlignment="1" applyProtection="1">
      <alignment horizontal="center"/>
      <protection/>
    </xf>
    <xf numFmtId="170" fontId="3" fillId="8" borderId="13" xfId="0" applyNumberFormat="1" applyFont="1" applyFill="1" applyBorder="1" applyAlignment="1" applyProtection="1">
      <alignment horizontal="center"/>
      <protection/>
    </xf>
    <xf numFmtId="170" fontId="3" fillId="8" borderId="15" xfId="0" applyNumberFormat="1" applyFont="1" applyFill="1" applyBorder="1" applyAlignment="1" applyProtection="1">
      <alignment horizontal="center"/>
      <protection/>
    </xf>
    <xf numFmtId="170" fontId="3" fillId="8" borderId="16" xfId="0" applyNumberFormat="1" applyFont="1" applyFill="1" applyBorder="1" applyAlignment="1" applyProtection="1">
      <alignment horizontal="center"/>
      <protection/>
    </xf>
    <xf numFmtId="0" fontId="3" fillId="8" borderId="48" xfId="0" applyFont="1" applyFill="1" applyBorder="1" applyAlignment="1" applyProtection="1">
      <alignment horizontal="center" vertical="center"/>
      <protection/>
    </xf>
    <xf numFmtId="0" fontId="3" fillId="8" borderId="47" xfId="0" applyFont="1" applyFill="1" applyBorder="1" applyAlignment="1" applyProtection="1">
      <alignment horizontal="center" vertical="center"/>
      <protection/>
    </xf>
    <xf numFmtId="0" fontId="3" fillId="8" borderId="10" xfId="0" applyFont="1" applyFill="1" applyBorder="1" applyAlignment="1" applyProtection="1">
      <alignment horizontal="center"/>
      <protection/>
    </xf>
    <xf numFmtId="0" fontId="3" fillId="8" borderId="26" xfId="0" applyFont="1" applyFill="1" applyBorder="1" applyAlignment="1" applyProtection="1">
      <alignment horizontal="center"/>
      <protection/>
    </xf>
    <xf numFmtId="0" fontId="3" fillId="10" borderId="43" xfId="0" applyFont="1" applyFill="1" applyBorder="1" applyAlignment="1" applyProtection="1">
      <alignment horizontal="center"/>
      <protection/>
    </xf>
    <xf numFmtId="0" fontId="3" fillId="10" borderId="49" xfId="0" applyFont="1" applyFill="1" applyBorder="1" applyAlignment="1" applyProtection="1">
      <alignment horizontal="center"/>
      <protection/>
    </xf>
    <xf numFmtId="0" fontId="3" fillId="8" borderId="47" xfId="0" applyFont="1" applyFill="1" applyBorder="1" applyAlignment="1" applyProtection="1">
      <alignment horizontal="center"/>
      <protection/>
    </xf>
    <xf numFmtId="0" fontId="3" fillId="8" borderId="44" xfId="0" applyFont="1" applyFill="1" applyBorder="1" applyAlignment="1" applyProtection="1">
      <alignment horizontal="center"/>
      <protection/>
    </xf>
    <xf numFmtId="0" fontId="3" fillId="10" borderId="46" xfId="0" applyFont="1" applyFill="1" applyBorder="1" applyAlignment="1" applyProtection="1">
      <alignment horizontal="center"/>
      <protection/>
    </xf>
    <xf numFmtId="43" fontId="3" fillId="8" borderId="13" xfId="0" applyNumberFormat="1" applyFont="1" applyFill="1" applyBorder="1" applyAlignment="1" applyProtection="1">
      <alignment horizontal="center"/>
      <protection/>
    </xf>
    <xf numFmtId="43" fontId="3" fillId="8" borderId="15" xfId="0" applyNumberFormat="1" applyFont="1" applyFill="1" applyBorder="1" applyAlignment="1" applyProtection="1">
      <alignment horizontal="center"/>
      <protection/>
    </xf>
    <xf numFmtId="43" fontId="3" fillId="8" borderId="16" xfId="0" applyNumberFormat="1" applyFont="1" applyFill="1" applyBorder="1" applyAlignment="1" applyProtection="1">
      <alignment horizontal="center"/>
      <protection/>
    </xf>
    <xf numFmtId="0" fontId="2" fillId="10" borderId="0" xfId="0" applyFont="1" applyFill="1" applyAlignment="1" applyProtection="1">
      <alignment horizontal="center"/>
      <protection/>
    </xf>
    <xf numFmtId="43" fontId="3" fillId="10" borderId="15" xfId="0" applyNumberFormat="1" applyFont="1" applyFill="1" applyBorder="1" applyAlignment="1" applyProtection="1">
      <alignment horizontal="center"/>
      <protection/>
    </xf>
    <xf numFmtId="0" fontId="3" fillId="24" borderId="33" xfId="0" applyFont="1" applyFill="1" applyBorder="1" applyAlignment="1" applyProtection="1">
      <alignment horizontal="center"/>
      <protection/>
    </xf>
    <xf numFmtId="0" fontId="3" fillId="24" borderId="34" xfId="0" applyFont="1" applyFill="1" applyBorder="1" applyAlignment="1" applyProtection="1">
      <alignment horizontal="center"/>
      <protection/>
    </xf>
    <xf numFmtId="0" fontId="3" fillId="8" borderId="11" xfId="0" applyFont="1" applyFill="1" applyBorder="1" applyAlignment="1" applyProtection="1">
      <alignment horizontal="center"/>
      <protection/>
    </xf>
    <xf numFmtId="43" fontId="3" fillId="10" borderId="33" xfId="0" applyNumberFormat="1" applyFont="1" applyFill="1" applyBorder="1" applyAlignment="1" applyProtection="1">
      <alignment horizontal="center"/>
      <protection/>
    </xf>
    <xf numFmtId="0" fontId="3" fillId="10" borderId="35" xfId="0" applyFont="1" applyFill="1" applyBorder="1" applyAlignment="1" applyProtection="1">
      <alignment horizontal="center"/>
      <protection/>
    </xf>
    <xf numFmtId="2" fontId="3" fillId="10" borderId="13" xfId="0" applyNumberFormat="1" applyFont="1" applyFill="1" applyBorder="1" applyAlignment="1" applyProtection="1">
      <alignment horizontal="center"/>
      <protection/>
    </xf>
    <xf numFmtId="2" fontId="3" fillId="10" borderId="16" xfId="0" applyNumberFormat="1" applyFont="1" applyFill="1" applyBorder="1" applyAlignment="1" applyProtection="1">
      <alignment horizontal="center"/>
      <protection/>
    </xf>
    <xf numFmtId="0" fontId="3" fillId="10" borderId="0" xfId="0" applyFont="1" applyFill="1" applyAlignment="1" applyProtection="1">
      <alignment horizontal="center"/>
      <protection/>
    </xf>
    <xf numFmtId="0" fontId="3" fillId="10" borderId="50" xfId="0" applyFont="1" applyFill="1" applyBorder="1" applyAlignment="1" applyProtection="1">
      <alignment horizontal="center"/>
      <protection/>
    </xf>
    <xf numFmtId="0" fontId="3" fillId="8" borderId="51" xfId="0" applyNumberFormat="1" applyFont="1" applyFill="1" applyBorder="1" applyAlignment="1" applyProtection="1">
      <alignment horizontal="center"/>
      <protection/>
    </xf>
    <xf numFmtId="43" fontId="3" fillId="8" borderId="52" xfId="0" applyNumberFormat="1" applyFont="1" applyFill="1" applyBorder="1" applyAlignment="1" applyProtection="1">
      <alignment horizontal="center"/>
      <protection/>
    </xf>
    <xf numFmtId="43" fontId="3" fillId="8" borderId="53" xfId="0" applyNumberFormat="1" applyFont="1" applyFill="1" applyBorder="1" applyAlignment="1" applyProtection="1">
      <alignment horizontal="center"/>
      <protection/>
    </xf>
    <xf numFmtId="43" fontId="3" fillId="8" borderId="33" xfId="0" applyNumberFormat="1" applyFont="1" applyFill="1" applyBorder="1" applyAlignment="1" applyProtection="1">
      <alignment horizontal="center"/>
      <protection/>
    </xf>
    <xf numFmtId="43" fontId="3" fillId="8" borderId="35" xfId="0" applyNumberFormat="1" applyFont="1" applyFill="1" applyBorder="1" applyAlignment="1" applyProtection="1">
      <alignment horizontal="center"/>
      <protection/>
    </xf>
    <xf numFmtId="43" fontId="3" fillId="8" borderId="34" xfId="0" applyNumberFormat="1" applyFont="1" applyFill="1" applyBorder="1" applyAlignment="1" applyProtection="1">
      <alignment horizontal="center"/>
      <protection/>
    </xf>
    <xf numFmtId="0" fontId="3" fillId="8" borderId="13" xfId="0" applyFont="1" applyFill="1" applyBorder="1" applyAlignment="1" applyProtection="1">
      <alignment horizontal="center"/>
      <protection/>
    </xf>
    <xf numFmtId="0" fontId="3" fillId="8" borderId="16" xfId="0" applyFont="1" applyFill="1" applyBorder="1" applyAlignment="1" applyProtection="1">
      <alignment horizontal="center"/>
      <protection/>
    </xf>
    <xf numFmtId="43" fontId="3" fillId="8" borderId="51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3" fillId="1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43" fontId="3" fillId="10" borderId="13" xfId="36" applyFont="1" applyFill="1" applyBorder="1" applyAlignment="1" applyProtection="1">
      <alignment horizontal="center"/>
      <protection/>
    </xf>
    <xf numFmtId="43" fontId="3" fillId="10" borderId="15" xfId="36" applyFont="1" applyFill="1" applyBorder="1" applyAlignment="1" applyProtection="1">
      <alignment horizontal="center"/>
      <protection/>
    </xf>
    <xf numFmtId="43" fontId="3" fillId="10" borderId="16" xfId="36" applyFont="1" applyFill="1" applyBorder="1" applyAlignment="1" applyProtection="1">
      <alignment horizontal="center"/>
      <protection/>
    </xf>
    <xf numFmtId="43" fontId="1" fillId="0" borderId="0" xfId="0" applyNumberFormat="1" applyFont="1" applyAlignment="1" applyProtection="1">
      <alignment horizontal="center"/>
      <protection/>
    </xf>
    <xf numFmtId="168" fontId="3" fillId="24" borderId="13" xfId="36" applyNumberFormat="1" applyFont="1" applyFill="1" applyBorder="1" applyAlignment="1" applyProtection="1">
      <alignment horizontal="center"/>
      <protection/>
    </xf>
    <xf numFmtId="168" fontId="3" fillId="24" borderId="15" xfId="36" applyNumberFormat="1" applyFont="1" applyFill="1" applyBorder="1" applyAlignment="1" applyProtection="1">
      <alignment horizontal="center"/>
      <protection/>
    </xf>
    <xf numFmtId="168" fontId="3" fillId="24" borderId="16" xfId="36" applyNumberFormat="1" applyFont="1" applyFill="1" applyBorder="1" applyAlignment="1" applyProtection="1">
      <alignment horizontal="center"/>
      <protection/>
    </xf>
    <xf numFmtId="0" fontId="3" fillId="24" borderId="11" xfId="0" applyFont="1" applyFill="1" applyBorder="1" applyAlignment="1" applyProtection="1">
      <alignment horizontal="center"/>
      <protection/>
    </xf>
    <xf numFmtId="0" fontId="3" fillId="24" borderId="13" xfId="0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 horizontal="center"/>
      <protection/>
    </xf>
    <xf numFmtId="0" fontId="3" fillId="10" borderId="11" xfId="0" applyFont="1" applyFill="1" applyBorder="1" applyAlignment="1" applyProtection="1">
      <alignment horizontal="center"/>
      <protection/>
    </xf>
    <xf numFmtId="168" fontId="3" fillId="8" borderId="13" xfId="36" applyNumberFormat="1" applyFont="1" applyFill="1" applyBorder="1" applyAlignment="1" applyProtection="1">
      <alignment horizontal="center"/>
      <protection/>
    </xf>
    <xf numFmtId="168" fontId="3" fillId="8" borderId="15" xfId="36" applyNumberFormat="1" applyFont="1" applyFill="1" applyBorder="1" applyAlignment="1" applyProtection="1">
      <alignment horizontal="center"/>
      <protection/>
    </xf>
    <xf numFmtId="168" fontId="3" fillId="8" borderId="16" xfId="36" applyNumberFormat="1" applyFont="1" applyFill="1" applyBorder="1" applyAlignment="1" applyProtection="1">
      <alignment horizontal="center"/>
      <protection/>
    </xf>
    <xf numFmtId="2" fontId="3" fillId="8" borderId="13" xfId="0" applyNumberFormat="1" applyFont="1" applyFill="1" applyBorder="1" applyAlignment="1" applyProtection="1">
      <alignment horizontal="center"/>
      <protection/>
    </xf>
    <xf numFmtId="2" fontId="3" fillId="8" borderId="16" xfId="0" applyNumberFormat="1" applyFont="1" applyFill="1" applyBorder="1" applyAlignment="1" applyProtection="1">
      <alignment horizontal="center"/>
      <protection/>
    </xf>
    <xf numFmtId="0" fontId="3" fillId="24" borderId="20" xfId="0" applyFont="1" applyFill="1" applyBorder="1" applyAlignment="1" applyProtection="1">
      <alignment horizontal="center"/>
      <protection/>
    </xf>
    <xf numFmtId="0" fontId="1" fillId="5" borderId="11" xfId="0" applyFont="1" applyFill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right"/>
      <protection/>
    </xf>
    <xf numFmtId="0" fontId="7" fillId="0" borderId="50" xfId="0" applyFont="1" applyBorder="1" applyAlignment="1" applyProtection="1">
      <alignment horizontal="right"/>
      <protection/>
    </xf>
    <xf numFmtId="0" fontId="2" fillId="0" borderId="50" xfId="0" applyFont="1" applyBorder="1" applyAlignment="1" applyProtection="1">
      <alignment horizontal="center"/>
      <protection/>
    </xf>
    <xf numFmtId="169" fontId="3" fillId="10" borderId="13" xfId="0" applyNumberFormat="1" applyFont="1" applyFill="1" applyBorder="1" applyAlignment="1" applyProtection="1">
      <alignment horizontal="center"/>
      <protection/>
    </xf>
    <xf numFmtId="169" fontId="3" fillId="10" borderId="15" xfId="0" applyNumberFormat="1" applyFont="1" applyFill="1" applyBorder="1" applyAlignment="1" applyProtection="1">
      <alignment horizontal="center"/>
      <protection/>
    </xf>
    <xf numFmtId="169" fontId="3" fillId="10" borderId="16" xfId="0" applyNumberFormat="1" applyFont="1" applyFill="1" applyBorder="1" applyAlignment="1" applyProtection="1">
      <alignment horizontal="center"/>
      <protection/>
    </xf>
    <xf numFmtId="0" fontId="1" fillId="15" borderId="11" xfId="0" applyFont="1" applyFill="1" applyBorder="1" applyAlignment="1" applyProtection="1">
      <alignment horizontal="center"/>
      <protection/>
    </xf>
    <xf numFmtId="0" fontId="2" fillId="10" borderId="13" xfId="0" applyFont="1" applyFill="1" applyBorder="1" applyAlignment="1" applyProtection="1">
      <alignment horizontal="center"/>
      <protection/>
    </xf>
    <xf numFmtId="0" fontId="2" fillId="10" borderId="15" xfId="0" applyFont="1" applyFill="1" applyBorder="1" applyAlignment="1" applyProtection="1">
      <alignment horizontal="center"/>
      <protection/>
    </xf>
    <xf numFmtId="0" fontId="2" fillId="10" borderId="16" xfId="0" applyFont="1" applyFill="1" applyBorder="1" applyAlignment="1" applyProtection="1">
      <alignment horizontal="center"/>
      <protection/>
    </xf>
    <xf numFmtId="0" fontId="7" fillId="8" borderId="10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9" xfId="0" applyFont="1" applyFill="1" applyBorder="1" applyAlignment="1" applyProtection="1">
      <alignment horizontal="center"/>
      <protection/>
    </xf>
    <xf numFmtId="0" fontId="3" fillId="9" borderId="13" xfId="0" applyFont="1" applyFill="1" applyBorder="1" applyAlignment="1" applyProtection="1">
      <alignment horizontal="center"/>
      <protection/>
    </xf>
    <xf numFmtId="0" fontId="3" fillId="9" borderId="15" xfId="0" applyFont="1" applyFill="1" applyBorder="1" applyAlignment="1" applyProtection="1">
      <alignment horizontal="center"/>
      <protection/>
    </xf>
    <xf numFmtId="0" fontId="3" fillId="9" borderId="16" xfId="0" applyFont="1" applyFill="1" applyBorder="1" applyAlignment="1" applyProtection="1">
      <alignment horizontal="center"/>
      <protection/>
    </xf>
    <xf numFmtId="0" fontId="3" fillId="24" borderId="54" xfId="0" applyFont="1" applyFill="1" applyBorder="1" applyAlignment="1" applyProtection="1">
      <alignment horizontal="center"/>
      <protection/>
    </xf>
    <xf numFmtId="0" fontId="3" fillId="24" borderId="55" xfId="0" applyFont="1" applyFill="1" applyBorder="1" applyAlignment="1" applyProtection="1">
      <alignment horizontal="center"/>
      <protection/>
    </xf>
    <xf numFmtId="0" fontId="3" fillId="18" borderId="11" xfId="0" applyFont="1" applyFill="1" applyBorder="1" applyAlignment="1" applyProtection="1">
      <alignment horizontal="center"/>
      <protection/>
    </xf>
    <xf numFmtId="0" fontId="7" fillId="8" borderId="56" xfId="0" applyFont="1" applyFill="1" applyBorder="1" applyAlignment="1" applyProtection="1">
      <alignment horizontal="center"/>
      <protection/>
    </xf>
    <xf numFmtId="0" fontId="3" fillId="5" borderId="11" xfId="0" applyFont="1" applyFill="1" applyBorder="1" applyAlignment="1" applyProtection="1">
      <alignment horizontal="center"/>
      <protection/>
    </xf>
    <xf numFmtId="0" fontId="3" fillId="24" borderId="19" xfId="0" applyFont="1" applyFill="1" applyBorder="1" applyAlignment="1" applyProtection="1">
      <alignment horizontal="center"/>
      <protection/>
    </xf>
    <xf numFmtId="0" fontId="7" fillId="8" borderId="26" xfId="0" applyFont="1" applyFill="1" applyBorder="1" applyAlignment="1" applyProtection="1">
      <alignment horizontal="center"/>
      <protection/>
    </xf>
    <xf numFmtId="0" fontId="7" fillId="8" borderId="37" xfId="0" applyFont="1" applyFill="1" applyBorder="1" applyAlignment="1" applyProtection="1">
      <alignment horizontal="center"/>
      <protection/>
    </xf>
    <xf numFmtId="0" fontId="3" fillId="8" borderId="54" xfId="0" applyFont="1" applyFill="1" applyBorder="1" applyAlignment="1" applyProtection="1">
      <alignment horizontal="center"/>
      <protection/>
    </xf>
    <xf numFmtId="0" fontId="3" fillId="8" borderId="5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10" borderId="57" xfId="0" applyFont="1" applyFill="1" applyBorder="1" applyAlignment="1" applyProtection="1">
      <alignment horizontal="center"/>
      <protection/>
    </xf>
    <xf numFmtId="0" fontId="2" fillId="10" borderId="58" xfId="0" applyFont="1" applyFill="1" applyBorder="1" applyAlignment="1" applyProtection="1">
      <alignment horizontal="center"/>
      <protection/>
    </xf>
    <xf numFmtId="0" fontId="2" fillId="10" borderId="59" xfId="0" applyFont="1" applyFill="1" applyBorder="1" applyAlignment="1" applyProtection="1">
      <alignment horizontal="center"/>
      <protection/>
    </xf>
    <xf numFmtId="0" fontId="3" fillId="11" borderId="20" xfId="0" applyFont="1" applyFill="1" applyBorder="1" applyAlignment="1" applyProtection="1">
      <alignment horizontal="center"/>
      <protection/>
    </xf>
    <xf numFmtId="169" fontId="3" fillId="10" borderId="33" xfId="0" applyNumberFormat="1" applyFont="1" applyFill="1" applyBorder="1" applyAlignment="1" applyProtection="1">
      <alignment horizontal="center"/>
      <protection/>
    </xf>
    <xf numFmtId="169" fontId="3" fillId="10" borderId="35" xfId="0" applyNumberFormat="1" applyFont="1" applyFill="1" applyBorder="1" applyAlignment="1" applyProtection="1">
      <alignment horizontal="center"/>
      <protection/>
    </xf>
    <xf numFmtId="169" fontId="3" fillId="10" borderId="34" xfId="0" applyNumberFormat="1" applyFont="1" applyFill="1" applyBorder="1" applyAlignment="1" applyProtection="1">
      <alignment horizontal="center"/>
      <protection/>
    </xf>
    <xf numFmtId="0" fontId="3" fillId="8" borderId="19" xfId="0" applyFont="1" applyFill="1" applyBorder="1" applyAlignment="1" applyProtection="1">
      <alignment horizontal="center"/>
      <protection/>
    </xf>
    <xf numFmtId="0" fontId="12" fillId="24" borderId="33" xfId="0" applyFont="1" applyFill="1" applyBorder="1" applyAlignment="1" applyProtection="1">
      <alignment horizontal="center" vertical="center" wrapText="1"/>
      <protection/>
    </xf>
    <xf numFmtId="0" fontId="12" fillId="24" borderId="35" xfId="0" applyFont="1" applyFill="1" applyBorder="1" applyAlignment="1" applyProtection="1">
      <alignment horizontal="center" vertical="center" wrapText="1"/>
      <protection/>
    </xf>
    <xf numFmtId="0" fontId="12" fillId="24" borderId="34" xfId="0" applyFont="1" applyFill="1" applyBorder="1" applyAlignment="1" applyProtection="1">
      <alignment horizontal="center" vertical="center" wrapText="1"/>
      <protection/>
    </xf>
    <xf numFmtId="0" fontId="12" fillId="24" borderId="12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50" xfId="0" applyFont="1" applyFill="1" applyBorder="1" applyAlignment="1" applyProtection="1">
      <alignment horizontal="center" vertical="center" wrapText="1"/>
      <protection/>
    </xf>
    <xf numFmtId="0" fontId="12" fillId="24" borderId="60" xfId="0" applyFont="1" applyFill="1" applyBorder="1" applyAlignment="1" applyProtection="1">
      <alignment horizontal="center" vertical="center" wrapText="1"/>
      <protection/>
    </xf>
    <xf numFmtId="0" fontId="12" fillId="24" borderId="39" xfId="0" applyFont="1" applyFill="1" applyBorder="1" applyAlignment="1" applyProtection="1">
      <alignment horizontal="center" vertical="center" wrapText="1"/>
      <protection/>
    </xf>
    <xf numFmtId="0" fontId="12" fillId="24" borderId="40" xfId="0" applyFont="1" applyFill="1" applyBorder="1" applyAlignment="1" applyProtection="1">
      <alignment horizontal="center" vertical="center" wrapText="1"/>
      <protection/>
    </xf>
    <xf numFmtId="0" fontId="3" fillId="24" borderId="33" xfId="0" applyFont="1" applyFill="1" applyBorder="1" applyAlignment="1" applyProtection="1">
      <alignment horizontal="center"/>
      <protection locked="0"/>
    </xf>
    <xf numFmtId="0" fontId="3" fillId="24" borderId="34" xfId="0" applyFont="1" applyFill="1" applyBorder="1" applyAlignment="1" applyProtection="1">
      <alignment horizontal="center"/>
      <protection locked="0"/>
    </xf>
    <xf numFmtId="168" fontId="3" fillId="24" borderId="13" xfId="36" applyNumberFormat="1" applyFont="1" applyFill="1" applyBorder="1" applyAlignment="1" applyProtection="1">
      <alignment horizontal="center"/>
      <protection locked="0"/>
    </xf>
    <xf numFmtId="168" fontId="3" fillId="24" borderId="15" xfId="36" applyNumberFormat="1" applyFont="1" applyFill="1" applyBorder="1" applyAlignment="1" applyProtection="1">
      <alignment horizontal="center"/>
      <protection locked="0"/>
    </xf>
    <xf numFmtId="168" fontId="3" fillId="24" borderId="16" xfId="36" applyNumberFormat="1" applyFont="1" applyFill="1" applyBorder="1" applyAlignment="1" applyProtection="1">
      <alignment horizontal="center"/>
      <protection locked="0"/>
    </xf>
    <xf numFmtId="0" fontId="3" fillId="24" borderId="11" xfId="0" applyFont="1" applyFill="1" applyBorder="1" applyAlignment="1" applyProtection="1">
      <alignment horizontal="center"/>
      <protection locked="0"/>
    </xf>
    <xf numFmtId="0" fontId="3" fillId="24" borderId="13" xfId="0" applyFont="1" applyFill="1" applyBorder="1" applyAlignment="1" applyProtection="1">
      <alignment horizontal="center"/>
      <protection locked="0"/>
    </xf>
    <xf numFmtId="0" fontId="3" fillId="24" borderId="16" xfId="0" applyFont="1" applyFill="1" applyBorder="1" applyAlignment="1" applyProtection="1">
      <alignment horizontal="center"/>
      <protection locked="0"/>
    </xf>
    <xf numFmtId="0" fontId="3" fillId="24" borderId="20" xfId="0" applyFont="1" applyFill="1" applyBorder="1" applyAlignment="1" applyProtection="1">
      <alignment horizontal="center"/>
      <protection locked="0"/>
    </xf>
    <xf numFmtId="0" fontId="3" fillId="24" borderId="54" xfId="0" applyFont="1" applyFill="1" applyBorder="1" applyAlignment="1" applyProtection="1">
      <alignment horizontal="center"/>
      <protection locked="0"/>
    </xf>
    <xf numFmtId="0" fontId="3" fillId="24" borderId="55" xfId="0" applyFont="1" applyFill="1" applyBorder="1" applyAlignment="1" applyProtection="1">
      <alignment horizontal="center"/>
      <protection locked="0"/>
    </xf>
    <xf numFmtId="0" fontId="3" fillId="24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6076950</xdr:colOff>
      <xdr:row>2</xdr:row>
      <xdr:rowOff>9525</xdr:rowOff>
    </xdr:from>
    <xdr:to>
      <xdr:col>1</xdr:col>
      <xdr:colOff>7239000</xdr:colOff>
      <xdr:row>2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1238250"/>
          <a:ext cx="1162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4267200</xdr:colOff>
      <xdr:row>3</xdr:row>
      <xdr:rowOff>38100</xdr:rowOff>
    </xdr:from>
    <xdr:to>
      <xdr:col>1</xdr:col>
      <xdr:colOff>5791200</xdr:colOff>
      <xdr:row>3</xdr:row>
      <xdr:rowOff>314325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1647825"/>
          <a:ext cx="1524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19050</xdr:rowOff>
    </xdr:from>
    <xdr:to>
      <xdr:col>1</xdr:col>
      <xdr:colOff>4629150</xdr:colOff>
      <xdr:row>12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390775"/>
          <a:ext cx="459105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4657725</xdr:colOff>
      <xdr:row>5</xdr:row>
      <xdr:rowOff>9525</xdr:rowOff>
    </xdr:from>
    <xdr:to>
      <xdr:col>1</xdr:col>
      <xdr:colOff>9210675</xdr:colOff>
      <xdr:row>12</xdr:row>
      <xdr:rowOff>161925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57775" y="2381250"/>
          <a:ext cx="4562475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1038225</xdr:colOff>
      <xdr:row>12</xdr:row>
      <xdr:rowOff>228600</xdr:rowOff>
    </xdr:from>
    <xdr:to>
      <xdr:col>1</xdr:col>
      <xdr:colOff>1571625</xdr:colOff>
      <xdr:row>13</xdr:row>
      <xdr:rowOff>180975</xdr:rowOff>
    </xdr:to>
    <xdr:sp>
      <xdr:nvSpPr>
        <xdr:cNvPr id="5" name="คำบรรยายภาพแบบวงรี 60"/>
        <xdr:cNvSpPr>
          <a:spLocks/>
        </xdr:cNvSpPr>
      </xdr:nvSpPr>
      <xdr:spPr>
        <a:xfrm>
          <a:off x="1438275" y="5267325"/>
          <a:ext cx="533400" cy="333375"/>
        </a:xfrm>
        <a:prstGeom prst="wedgeEllipseCallout">
          <a:avLst>
            <a:gd name="adj1" fmla="val -83333"/>
            <a:gd name="adj2" fmla="val -66449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2</a:t>
          </a:r>
        </a:p>
      </xdr:txBody>
    </xdr:sp>
    <xdr:clientData/>
  </xdr:twoCellAnchor>
  <xdr:twoCellAnchor>
    <xdr:from>
      <xdr:col>1</xdr:col>
      <xdr:colOff>6296025</xdr:colOff>
      <xdr:row>12</xdr:row>
      <xdr:rowOff>200025</xdr:rowOff>
    </xdr:from>
    <xdr:to>
      <xdr:col>1</xdr:col>
      <xdr:colOff>6829425</xdr:colOff>
      <xdr:row>13</xdr:row>
      <xdr:rowOff>180975</xdr:rowOff>
    </xdr:to>
    <xdr:sp>
      <xdr:nvSpPr>
        <xdr:cNvPr id="6" name="คำบรรยายภาพแบบวงรี 61"/>
        <xdr:cNvSpPr>
          <a:spLocks/>
        </xdr:cNvSpPr>
      </xdr:nvSpPr>
      <xdr:spPr>
        <a:xfrm>
          <a:off x="6696075" y="5238750"/>
          <a:ext cx="542925" cy="361950"/>
        </a:xfrm>
        <a:prstGeom prst="wedgeEllipseCallout">
          <a:avLst>
            <a:gd name="adj1" fmla="val -92263"/>
            <a:gd name="adj2" fmla="val -55921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266700</xdr:colOff>
      <xdr:row>3</xdr:row>
      <xdr:rowOff>0</xdr:rowOff>
    </xdr:from>
    <xdr:to>
      <xdr:col>50</xdr:col>
      <xdr:colOff>152400</xdr:colOff>
      <xdr:row>4</xdr:row>
      <xdr:rowOff>38100</xdr:rowOff>
    </xdr:to>
    <xdr:sp>
      <xdr:nvSpPr>
        <xdr:cNvPr id="1" name="ลูกศรโค้งขึ้น 1"/>
        <xdr:cNvSpPr>
          <a:spLocks/>
        </xdr:cNvSpPr>
      </xdr:nvSpPr>
      <xdr:spPr>
        <a:xfrm>
          <a:off x="10334625" y="971550"/>
          <a:ext cx="0" cy="361950"/>
        </a:xfrm>
        <a:prstGeom prst="curvedUpArrow">
          <a:avLst>
            <a:gd name="adj1" fmla="val 35541"/>
            <a:gd name="adj2" fmla="val 44782"/>
            <a:gd name="adj3" fmla="val -250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47</xdr:col>
      <xdr:colOff>266700</xdr:colOff>
      <xdr:row>0</xdr:row>
      <xdr:rowOff>190500</xdr:rowOff>
    </xdr:from>
    <xdr:to>
      <xdr:col>50</xdr:col>
      <xdr:colOff>9525</xdr:colOff>
      <xdr:row>0</xdr:row>
      <xdr:rowOff>304800</xdr:rowOff>
    </xdr:to>
    <xdr:sp>
      <xdr:nvSpPr>
        <xdr:cNvPr id="2" name="ลูกศรซ้าย 2"/>
        <xdr:cNvSpPr>
          <a:spLocks/>
        </xdr:cNvSpPr>
      </xdr:nvSpPr>
      <xdr:spPr>
        <a:xfrm>
          <a:off x="10334625" y="190500"/>
          <a:ext cx="0" cy="114300"/>
        </a:xfrm>
        <a:prstGeom prst="leftArrow">
          <a:avLst>
            <a:gd name="adj" fmla="val -40907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37</xdr:col>
      <xdr:colOff>200025</xdr:colOff>
      <xdr:row>28</xdr:row>
      <xdr:rowOff>180975</xdr:rowOff>
    </xdr:from>
    <xdr:to>
      <xdr:col>39</xdr:col>
      <xdr:colOff>190500</xdr:colOff>
      <xdr:row>29</xdr:row>
      <xdr:rowOff>123825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 rot="10800000" flipV="1">
          <a:off x="10334625" y="9248775"/>
          <a:ext cx="0" cy="2476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53</xdr:col>
      <xdr:colOff>161925</xdr:colOff>
      <xdr:row>20</xdr:row>
      <xdr:rowOff>219075</xdr:rowOff>
    </xdr:from>
    <xdr:to>
      <xdr:col>54</xdr:col>
      <xdr:colOff>200025</xdr:colOff>
      <xdr:row>22</xdr:row>
      <xdr:rowOff>133350</xdr:rowOff>
    </xdr:to>
    <xdr:sp>
      <xdr:nvSpPr>
        <xdr:cNvPr id="4" name="ลูกศรเชื่อมต่อแบบตรง 6"/>
        <xdr:cNvSpPr>
          <a:spLocks/>
        </xdr:cNvSpPr>
      </xdr:nvSpPr>
      <xdr:spPr>
        <a:xfrm rot="5400000">
          <a:off x="10334625" y="6696075"/>
          <a:ext cx="0" cy="5619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55</xdr:col>
      <xdr:colOff>209550</xdr:colOff>
      <xdr:row>22</xdr:row>
      <xdr:rowOff>57150</xdr:rowOff>
    </xdr:from>
    <xdr:to>
      <xdr:col>66</xdr:col>
      <xdr:colOff>28575</xdr:colOff>
      <xdr:row>22</xdr:row>
      <xdr:rowOff>76200</xdr:rowOff>
    </xdr:to>
    <xdr:sp>
      <xdr:nvSpPr>
        <xdr:cNvPr id="5" name="ลูกศรเชื่อมต่อแบบตรง 7"/>
        <xdr:cNvSpPr>
          <a:spLocks/>
        </xdr:cNvSpPr>
      </xdr:nvSpPr>
      <xdr:spPr>
        <a:xfrm flipV="1">
          <a:off x="10334625" y="7181850"/>
          <a:ext cx="0" cy="190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57150</xdr:colOff>
      <xdr:row>42</xdr:row>
      <xdr:rowOff>180975</xdr:rowOff>
    </xdr:from>
    <xdr:to>
      <xdr:col>19</xdr:col>
      <xdr:colOff>85725</xdr:colOff>
      <xdr:row>45</xdr:row>
      <xdr:rowOff>57150</xdr:rowOff>
    </xdr:to>
    <xdr:sp>
      <xdr:nvSpPr>
        <xdr:cNvPr id="6" name="ลูกศรเชื่อมต่อแบบตรง 8"/>
        <xdr:cNvSpPr>
          <a:spLocks/>
        </xdr:cNvSpPr>
      </xdr:nvSpPr>
      <xdr:spPr>
        <a:xfrm rot="5400000" flipH="1" flipV="1">
          <a:off x="5372100" y="13106400"/>
          <a:ext cx="32385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114300</xdr:colOff>
      <xdr:row>4</xdr:row>
      <xdr:rowOff>247650</xdr:rowOff>
    </xdr:from>
    <xdr:to>
      <xdr:col>38</xdr:col>
      <xdr:colOff>0</xdr:colOff>
      <xdr:row>5</xdr:row>
      <xdr:rowOff>247650</xdr:rowOff>
    </xdr:to>
    <xdr:sp>
      <xdr:nvSpPr>
        <xdr:cNvPr id="7" name="คำบรรยายภาพแบบเส้น 2 (ไม่มีเส้นขอบ) 23"/>
        <xdr:cNvSpPr>
          <a:spLocks/>
        </xdr:cNvSpPr>
      </xdr:nvSpPr>
      <xdr:spPr>
        <a:xfrm>
          <a:off x="10334625" y="1543050"/>
          <a:ext cx="0" cy="323850"/>
        </a:xfrm>
        <a:prstGeom prst="callout2">
          <a:avLst>
            <a:gd name="adj1" fmla="val -32666"/>
            <a:gd name="adj2" fmla="val 103675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S7-8</a:t>
          </a:r>
        </a:p>
      </xdr:txBody>
    </xdr:sp>
    <xdr:clientData/>
  </xdr:twoCellAnchor>
  <xdr:twoCellAnchor>
    <xdr:from>
      <xdr:col>36</xdr:col>
      <xdr:colOff>257175</xdr:colOff>
      <xdr:row>5</xdr:row>
      <xdr:rowOff>200025</xdr:rowOff>
    </xdr:from>
    <xdr:to>
      <xdr:col>37</xdr:col>
      <xdr:colOff>180975</xdr:colOff>
      <xdr:row>7</xdr:row>
      <xdr:rowOff>104775</xdr:rowOff>
    </xdr:to>
    <xdr:sp>
      <xdr:nvSpPr>
        <xdr:cNvPr id="8" name="ลูกศรเชื่อมต่อแบบตรง 24"/>
        <xdr:cNvSpPr>
          <a:spLocks/>
        </xdr:cNvSpPr>
      </xdr:nvSpPr>
      <xdr:spPr>
        <a:xfrm rot="5400000">
          <a:off x="10334625" y="1819275"/>
          <a:ext cx="0" cy="5524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41</xdr:col>
      <xdr:colOff>85725</xdr:colOff>
      <xdr:row>8</xdr:row>
      <xdr:rowOff>247650</xdr:rowOff>
    </xdr:from>
    <xdr:to>
      <xdr:col>42</xdr:col>
      <xdr:colOff>266700</xdr:colOff>
      <xdr:row>9</xdr:row>
      <xdr:rowOff>247650</xdr:rowOff>
    </xdr:to>
    <xdr:sp>
      <xdr:nvSpPr>
        <xdr:cNvPr id="9" name="คำบรรยายภาพแบบเส้น 2 (ไม่มีเส้นขอบ) 25"/>
        <xdr:cNvSpPr>
          <a:spLocks/>
        </xdr:cNvSpPr>
      </xdr:nvSpPr>
      <xdr:spPr>
        <a:xfrm>
          <a:off x="10334625" y="2838450"/>
          <a:ext cx="0" cy="323850"/>
        </a:xfrm>
        <a:prstGeom prst="callout2">
          <a:avLst>
            <a:gd name="adj1" fmla="val -206666"/>
            <a:gd name="adj2" fmla="val 14779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H1</a:t>
          </a:r>
        </a:p>
      </xdr:txBody>
    </xdr:sp>
    <xdr:clientData/>
  </xdr:twoCellAnchor>
  <xdr:twoCellAnchor>
    <xdr:from>
      <xdr:col>43</xdr:col>
      <xdr:colOff>47625</xdr:colOff>
      <xdr:row>9</xdr:row>
      <xdr:rowOff>247650</xdr:rowOff>
    </xdr:from>
    <xdr:to>
      <xdr:col>46</xdr:col>
      <xdr:colOff>38100</xdr:colOff>
      <xdr:row>10</xdr:row>
      <xdr:rowOff>247650</xdr:rowOff>
    </xdr:to>
    <xdr:sp>
      <xdr:nvSpPr>
        <xdr:cNvPr id="10" name="คำบรรยายภาพแบบเส้น 2 (ไม่มีเส้นขอบ) 26"/>
        <xdr:cNvSpPr>
          <a:spLocks/>
        </xdr:cNvSpPr>
      </xdr:nvSpPr>
      <xdr:spPr>
        <a:xfrm>
          <a:off x="10334625" y="3162300"/>
          <a:ext cx="0" cy="323850"/>
        </a:xfrm>
        <a:prstGeom prst="callout2">
          <a:avLst>
            <a:gd name="adj1" fmla="val -137666"/>
            <a:gd name="adj2" fmla="val 2426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I11*30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52</xdr:col>
      <xdr:colOff>228600</xdr:colOff>
      <xdr:row>11</xdr:row>
      <xdr:rowOff>0</xdr:rowOff>
    </xdr:to>
    <xdr:sp>
      <xdr:nvSpPr>
        <xdr:cNvPr id="11" name="คำบรรยายภาพแบบเส้น 2 (ไม่มีเส้นขอบ) 27"/>
        <xdr:cNvSpPr>
          <a:spLocks/>
        </xdr:cNvSpPr>
      </xdr:nvSpPr>
      <xdr:spPr>
        <a:xfrm>
          <a:off x="10334625" y="3238500"/>
          <a:ext cx="0" cy="323850"/>
        </a:xfrm>
        <a:prstGeom prst="callout2">
          <a:avLst>
            <a:gd name="adj1" fmla="val -206675"/>
            <a:gd name="adj2" fmla="val 165439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T/U/W-13</a:t>
          </a:r>
        </a:p>
      </xdr:txBody>
    </xdr:sp>
    <xdr:clientData/>
  </xdr:twoCellAnchor>
  <xdr:twoCellAnchor>
    <xdr:from>
      <xdr:col>49</xdr:col>
      <xdr:colOff>142875</xdr:colOff>
      <xdr:row>13</xdr:row>
      <xdr:rowOff>285750</xdr:rowOff>
    </xdr:from>
    <xdr:to>
      <xdr:col>54</xdr:col>
      <xdr:colOff>76200</xdr:colOff>
      <xdr:row>14</xdr:row>
      <xdr:rowOff>285750</xdr:rowOff>
    </xdr:to>
    <xdr:sp>
      <xdr:nvSpPr>
        <xdr:cNvPr id="12" name="คำบรรยายภาพแบบเส้น 2 (ไม่มีเส้นขอบ) 28"/>
        <xdr:cNvSpPr>
          <a:spLocks/>
        </xdr:cNvSpPr>
      </xdr:nvSpPr>
      <xdr:spPr>
        <a:xfrm>
          <a:off x="10334625" y="4495800"/>
          <a:ext cx="0" cy="323850"/>
        </a:xfrm>
        <a:prstGeom prst="callout2">
          <a:avLst>
            <a:gd name="adj1" fmla="val -239782"/>
            <a:gd name="adj2" fmla="val -61027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H/I/K-16</a:t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60</xdr:col>
      <xdr:colOff>266700</xdr:colOff>
      <xdr:row>21</xdr:row>
      <xdr:rowOff>0</xdr:rowOff>
    </xdr:to>
    <xdr:sp>
      <xdr:nvSpPr>
        <xdr:cNvPr id="13" name="คำบรรยายภาพแบบเส้น 2 (ไม่มีเส้นขอบ) 29"/>
        <xdr:cNvSpPr>
          <a:spLocks/>
        </xdr:cNvSpPr>
      </xdr:nvSpPr>
      <xdr:spPr>
        <a:xfrm>
          <a:off x="10334625" y="6477000"/>
          <a:ext cx="0" cy="323850"/>
        </a:xfrm>
        <a:prstGeom prst="callout2">
          <a:avLst>
            <a:gd name="adj1" fmla="val -161046"/>
            <a:gd name="adj2" fmla="val 3251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=H20</a:t>
          </a:r>
        </a:p>
      </xdr:txBody>
    </xdr:sp>
    <xdr:clientData/>
  </xdr:twoCellAnchor>
  <xdr:twoCellAnchor>
    <xdr:from>
      <xdr:col>61</xdr:col>
      <xdr:colOff>285750</xdr:colOff>
      <xdr:row>20</xdr:row>
      <xdr:rowOff>19050</xdr:rowOff>
    </xdr:from>
    <xdr:to>
      <xdr:col>63</xdr:col>
      <xdr:colOff>266700</xdr:colOff>
      <xdr:row>21</xdr:row>
      <xdr:rowOff>19050</xdr:rowOff>
    </xdr:to>
    <xdr:sp>
      <xdr:nvSpPr>
        <xdr:cNvPr id="14" name="คำบรรยายภาพแบบเส้น 2 (ไม่มีเส้นขอบ) 30"/>
        <xdr:cNvSpPr>
          <a:spLocks/>
        </xdr:cNvSpPr>
      </xdr:nvSpPr>
      <xdr:spPr>
        <a:xfrm>
          <a:off x="10334625" y="6496050"/>
          <a:ext cx="0" cy="323850"/>
        </a:xfrm>
        <a:prstGeom prst="callout2">
          <a:avLst>
            <a:gd name="adj1" fmla="val -270666"/>
            <a:gd name="adj2" fmla="val 6809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=Y34</a:t>
          </a:r>
        </a:p>
      </xdr:txBody>
    </xdr:sp>
    <xdr:clientData/>
  </xdr:twoCellAnchor>
  <xdr:twoCellAnchor>
    <xdr:from>
      <xdr:col>50</xdr:col>
      <xdr:colOff>38100</xdr:colOff>
      <xdr:row>37</xdr:row>
      <xdr:rowOff>57150</xdr:rowOff>
    </xdr:from>
    <xdr:to>
      <xdr:col>52</xdr:col>
      <xdr:colOff>57150</xdr:colOff>
      <xdr:row>38</xdr:row>
      <xdr:rowOff>85725</xdr:rowOff>
    </xdr:to>
    <xdr:sp>
      <xdr:nvSpPr>
        <xdr:cNvPr id="15" name="คำบรรยายภาพแบบเส้น 2 (ไม่มีเส้นขอบ) 31"/>
        <xdr:cNvSpPr>
          <a:spLocks/>
        </xdr:cNvSpPr>
      </xdr:nvSpPr>
      <xdr:spPr>
        <a:xfrm>
          <a:off x="10334625" y="12049125"/>
          <a:ext cx="0" cy="323850"/>
        </a:xfrm>
        <a:prstGeom prst="callout2">
          <a:avLst>
            <a:gd name="adj1" fmla="val -164416"/>
            <a:gd name="adj2" fmla="val 367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AS38</a:t>
          </a:r>
        </a:p>
      </xdr:txBody>
    </xdr:sp>
    <xdr:clientData/>
  </xdr:twoCellAnchor>
  <xdr:twoCellAnchor>
    <xdr:from>
      <xdr:col>48</xdr:col>
      <xdr:colOff>190500</xdr:colOff>
      <xdr:row>39</xdr:row>
      <xdr:rowOff>38100</xdr:rowOff>
    </xdr:from>
    <xdr:to>
      <xdr:col>50</xdr:col>
      <xdr:colOff>209550</xdr:colOff>
      <xdr:row>39</xdr:row>
      <xdr:rowOff>361950</xdr:rowOff>
    </xdr:to>
    <xdr:sp>
      <xdr:nvSpPr>
        <xdr:cNvPr id="16" name="คำบรรยายภาพแบบเส้น 2 (ไม่มีเส้นขอบ) 32"/>
        <xdr:cNvSpPr>
          <a:spLocks/>
        </xdr:cNvSpPr>
      </xdr:nvSpPr>
      <xdr:spPr>
        <a:xfrm>
          <a:off x="10334625" y="12620625"/>
          <a:ext cx="0" cy="323850"/>
        </a:xfrm>
        <a:prstGeom prst="callout2">
          <a:avLst>
            <a:gd name="adj1" fmla="val -98791"/>
            <a:gd name="adj2" fmla="val -7573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AS39</a:t>
          </a:r>
        </a:p>
      </xdr:txBody>
    </xdr:sp>
    <xdr:clientData/>
  </xdr:twoCellAnchor>
  <xdr:twoCellAnchor>
    <xdr:from>
      <xdr:col>20</xdr:col>
      <xdr:colOff>57150</xdr:colOff>
      <xdr:row>43</xdr:row>
      <xdr:rowOff>238125</xdr:rowOff>
    </xdr:from>
    <xdr:to>
      <xdr:col>22</xdr:col>
      <xdr:colOff>76200</xdr:colOff>
      <xdr:row>44</xdr:row>
      <xdr:rowOff>257175</xdr:rowOff>
    </xdr:to>
    <xdr:sp>
      <xdr:nvSpPr>
        <xdr:cNvPr id="17" name="คำบรรยายภาพแบบเส้น 2 (ไม่มีเส้นขอบ) 33"/>
        <xdr:cNvSpPr>
          <a:spLocks/>
        </xdr:cNvSpPr>
      </xdr:nvSpPr>
      <xdr:spPr>
        <a:xfrm>
          <a:off x="5962650" y="13106400"/>
          <a:ext cx="609600" cy="0"/>
        </a:xfrm>
        <a:prstGeom prst="callout2">
          <a:avLst>
            <a:gd name="adj1" fmla="val 60583"/>
            <a:gd name="adj2" fmla="val -1375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=AS38</a:t>
          </a:r>
        </a:p>
      </xdr:txBody>
    </xdr:sp>
    <xdr:clientData/>
  </xdr:twoCellAnchor>
  <xdr:twoCellAnchor>
    <xdr:from>
      <xdr:col>4</xdr:col>
      <xdr:colOff>57150</xdr:colOff>
      <xdr:row>40</xdr:row>
      <xdr:rowOff>409575</xdr:rowOff>
    </xdr:from>
    <xdr:to>
      <xdr:col>6</xdr:col>
      <xdr:colOff>76200</xdr:colOff>
      <xdr:row>41</xdr:row>
      <xdr:rowOff>238125</xdr:rowOff>
    </xdr:to>
    <xdr:sp>
      <xdr:nvSpPr>
        <xdr:cNvPr id="18" name="คำบรรยายภาพแบบเส้น 2 (ไม่มีเส้นขอบ) 34"/>
        <xdr:cNvSpPr>
          <a:spLocks/>
        </xdr:cNvSpPr>
      </xdr:nvSpPr>
      <xdr:spPr>
        <a:xfrm>
          <a:off x="1238250" y="13106400"/>
          <a:ext cx="609600" cy="0"/>
        </a:xfrm>
        <a:prstGeom prst="callout2">
          <a:avLst>
            <a:gd name="adj1" fmla="val -23791"/>
            <a:gd name="adj2" fmla="val 1125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=AS38</a:t>
          </a:r>
        </a:p>
      </xdr:txBody>
    </xdr:sp>
    <xdr:clientData/>
  </xdr:twoCellAnchor>
  <xdr:twoCellAnchor>
    <xdr:from>
      <xdr:col>1</xdr:col>
      <xdr:colOff>57150</xdr:colOff>
      <xdr:row>43</xdr:row>
      <xdr:rowOff>161925</xdr:rowOff>
    </xdr:from>
    <xdr:to>
      <xdr:col>3</xdr:col>
      <xdr:colOff>76200</xdr:colOff>
      <xdr:row>44</xdr:row>
      <xdr:rowOff>161925</xdr:rowOff>
    </xdr:to>
    <xdr:sp>
      <xdr:nvSpPr>
        <xdr:cNvPr id="19" name="คำบรรยายภาพแบบเส้น 2 (ไม่มีเส้นขอบ) 35"/>
        <xdr:cNvSpPr>
          <a:spLocks/>
        </xdr:cNvSpPr>
      </xdr:nvSpPr>
      <xdr:spPr>
        <a:xfrm>
          <a:off x="352425" y="13106400"/>
          <a:ext cx="609600" cy="0"/>
        </a:xfrm>
        <a:prstGeom prst="callout2">
          <a:avLst>
            <a:gd name="adj1" fmla="val -34731"/>
            <a:gd name="adj2" fmla="val -11396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=H20</a:t>
          </a:r>
        </a:p>
      </xdr:txBody>
    </xdr:sp>
    <xdr:clientData/>
  </xdr:twoCellAnchor>
  <xdr:twoCellAnchor>
    <xdr:from>
      <xdr:col>19</xdr:col>
      <xdr:colOff>228600</xdr:colOff>
      <xdr:row>49</xdr:row>
      <xdr:rowOff>57150</xdr:rowOff>
    </xdr:from>
    <xdr:to>
      <xdr:col>21</xdr:col>
      <xdr:colOff>95250</xdr:colOff>
      <xdr:row>49</xdr:row>
      <xdr:rowOff>285750</xdr:rowOff>
    </xdr:to>
    <xdr:sp>
      <xdr:nvSpPr>
        <xdr:cNvPr id="20" name="คำบรรยายภาพแบบเส้น 2 (ไม่มีเส้นขอบ) 36"/>
        <xdr:cNvSpPr>
          <a:spLocks/>
        </xdr:cNvSpPr>
      </xdr:nvSpPr>
      <xdr:spPr>
        <a:xfrm>
          <a:off x="5838825" y="13106400"/>
          <a:ext cx="457200" cy="0"/>
        </a:xfrm>
        <a:prstGeom prst="callout2">
          <a:avLst>
            <a:gd name="adj1" fmla="val 73601"/>
            <a:gd name="adj2" fmla="val 3186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U5</a:t>
          </a:r>
          <a:r>
            <a:rPr lang="en-US" cap="none" sz="1050" b="1" i="0" u="none" baseline="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19</xdr:col>
      <xdr:colOff>266700</xdr:colOff>
      <xdr:row>50</xdr:row>
      <xdr:rowOff>57150</xdr:rowOff>
    </xdr:from>
    <xdr:to>
      <xdr:col>21</xdr:col>
      <xdr:colOff>133350</xdr:colOff>
      <xdr:row>50</xdr:row>
      <xdr:rowOff>285750</xdr:rowOff>
    </xdr:to>
    <xdr:sp>
      <xdr:nvSpPr>
        <xdr:cNvPr id="21" name="คำบรรยายภาพแบบเส้น 2 (ไม่มีเส้นขอบ) 37"/>
        <xdr:cNvSpPr>
          <a:spLocks/>
        </xdr:cNvSpPr>
      </xdr:nvSpPr>
      <xdr:spPr>
        <a:xfrm>
          <a:off x="5876925" y="13106400"/>
          <a:ext cx="457200" cy="0"/>
        </a:xfrm>
        <a:prstGeom prst="callout2">
          <a:avLst>
            <a:gd name="adj1" fmla="val 73601"/>
            <a:gd name="adj2" fmla="val 3186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U51</a:t>
          </a:r>
        </a:p>
      </xdr:txBody>
    </xdr:sp>
    <xdr:clientData/>
  </xdr:twoCellAnchor>
  <xdr:twoCellAnchor>
    <xdr:from>
      <xdr:col>1</xdr:col>
      <xdr:colOff>57150</xdr:colOff>
      <xdr:row>40</xdr:row>
      <xdr:rowOff>342900</xdr:rowOff>
    </xdr:from>
    <xdr:to>
      <xdr:col>3</xdr:col>
      <xdr:colOff>76200</xdr:colOff>
      <xdr:row>41</xdr:row>
      <xdr:rowOff>171450</xdr:rowOff>
    </xdr:to>
    <xdr:sp>
      <xdr:nvSpPr>
        <xdr:cNvPr id="22" name="คำบรรยายภาพแบบเส้น 2 (ไม่มีเส้นขอบ) 38"/>
        <xdr:cNvSpPr>
          <a:spLocks/>
        </xdr:cNvSpPr>
      </xdr:nvSpPr>
      <xdr:spPr>
        <a:xfrm>
          <a:off x="352425" y="13106400"/>
          <a:ext cx="609600" cy="0"/>
        </a:xfrm>
        <a:prstGeom prst="callout2">
          <a:avLst>
            <a:gd name="adj1" fmla="val -23791"/>
            <a:gd name="adj2" fmla="val 1125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</a:t>
          </a:r>
          <a:r>
            <a:rPr lang="en-US" cap="none" sz="12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43</a:t>
          </a:r>
        </a:p>
      </xdr:txBody>
    </xdr:sp>
    <xdr:clientData/>
  </xdr:twoCellAnchor>
  <xdr:twoCellAnchor>
    <xdr:from>
      <xdr:col>0</xdr:col>
      <xdr:colOff>47625</xdr:colOff>
      <xdr:row>40</xdr:row>
      <xdr:rowOff>219075</xdr:rowOff>
    </xdr:from>
    <xdr:to>
      <xdr:col>0</xdr:col>
      <xdr:colOff>200025</xdr:colOff>
      <xdr:row>43</xdr:row>
      <xdr:rowOff>238125</xdr:rowOff>
    </xdr:to>
    <xdr:sp>
      <xdr:nvSpPr>
        <xdr:cNvPr id="23" name="ลูกศรเชื่อมต่อแบบตรง 39"/>
        <xdr:cNvSpPr>
          <a:spLocks/>
        </xdr:cNvSpPr>
      </xdr:nvSpPr>
      <xdr:spPr>
        <a:xfrm rot="5400000" flipH="1" flipV="1">
          <a:off x="47625" y="13106400"/>
          <a:ext cx="1524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57150</xdr:rowOff>
    </xdr:from>
    <xdr:to>
      <xdr:col>6</xdr:col>
      <xdr:colOff>171450</xdr:colOff>
      <xdr:row>46</xdr:row>
      <xdr:rowOff>38100</xdr:rowOff>
    </xdr:to>
    <xdr:sp>
      <xdr:nvSpPr>
        <xdr:cNvPr id="24" name="คำบรรยายภาพแบบเส้น 2 (ไม่มีเส้นขอบ) 40"/>
        <xdr:cNvSpPr>
          <a:spLocks/>
        </xdr:cNvSpPr>
      </xdr:nvSpPr>
      <xdr:spPr>
        <a:xfrm>
          <a:off x="1495425" y="13106400"/>
          <a:ext cx="447675" cy="0"/>
        </a:xfrm>
        <a:prstGeom prst="callout2">
          <a:avLst>
            <a:gd name="adj1" fmla="val -47199"/>
            <a:gd name="adj2" fmla="val -10937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E458</a:t>
          </a:r>
        </a:p>
      </xdr:txBody>
    </xdr:sp>
    <xdr:clientData/>
  </xdr:twoCellAnchor>
  <xdr:twoCellAnchor>
    <xdr:from>
      <xdr:col>9</xdr:col>
      <xdr:colOff>228600</xdr:colOff>
      <xdr:row>40</xdr:row>
      <xdr:rowOff>304800</xdr:rowOff>
    </xdr:from>
    <xdr:to>
      <xdr:col>13</xdr:col>
      <xdr:colOff>190500</xdr:colOff>
      <xdr:row>41</xdr:row>
      <xdr:rowOff>133350</xdr:rowOff>
    </xdr:to>
    <xdr:sp>
      <xdr:nvSpPr>
        <xdr:cNvPr id="25" name="คำบรรยายภาพแบบเส้น 2 (ไม่มีเส้นขอบ) 41"/>
        <xdr:cNvSpPr>
          <a:spLocks/>
        </xdr:cNvSpPr>
      </xdr:nvSpPr>
      <xdr:spPr>
        <a:xfrm>
          <a:off x="2886075" y="13106400"/>
          <a:ext cx="1143000" cy="0"/>
        </a:xfrm>
        <a:prstGeom prst="callout2">
          <a:avLst>
            <a:gd name="adj1" fmla="val -54625"/>
            <a:gd name="adj2" fmla="val 145833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=A43*E45</a:t>
          </a:r>
        </a:p>
      </xdr:txBody>
    </xdr:sp>
    <xdr:clientData/>
  </xdr:twoCellAnchor>
  <xdr:twoCellAnchor>
    <xdr:from>
      <xdr:col>15</xdr:col>
      <xdr:colOff>104775</xdr:colOff>
      <xdr:row>40</xdr:row>
      <xdr:rowOff>142875</xdr:rowOff>
    </xdr:from>
    <xdr:to>
      <xdr:col>19</xdr:col>
      <xdr:colOff>66675</xdr:colOff>
      <xdr:row>40</xdr:row>
      <xdr:rowOff>542925</xdr:rowOff>
    </xdr:to>
    <xdr:sp>
      <xdr:nvSpPr>
        <xdr:cNvPr id="26" name="คำบรรยายภาพแบบเส้น 2 (ไม่มีเส้นขอบ) 42"/>
        <xdr:cNvSpPr>
          <a:spLocks/>
        </xdr:cNvSpPr>
      </xdr:nvSpPr>
      <xdr:spPr>
        <a:xfrm>
          <a:off x="4533900" y="13106400"/>
          <a:ext cx="1143000" cy="0"/>
        </a:xfrm>
        <a:prstGeom prst="callout2">
          <a:avLst>
            <a:gd name="adj1" fmla="val -31291"/>
            <a:gd name="adj2" fmla="val 15535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=A43*E45/50</a:t>
          </a:r>
        </a:p>
      </xdr:txBody>
    </xdr:sp>
    <xdr:clientData/>
  </xdr:twoCellAnchor>
  <xdr:twoCellAnchor>
    <xdr:from>
      <xdr:col>25</xdr:col>
      <xdr:colOff>66675</xdr:colOff>
      <xdr:row>40</xdr:row>
      <xdr:rowOff>238125</xdr:rowOff>
    </xdr:from>
    <xdr:to>
      <xdr:col>29</xdr:col>
      <xdr:colOff>28575</xdr:colOff>
      <xdr:row>41</xdr:row>
      <xdr:rowOff>66675</xdr:rowOff>
    </xdr:to>
    <xdr:sp>
      <xdr:nvSpPr>
        <xdr:cNvPr id="27" name="คำบรรยายภาพแบบเส้น 2 (ไม่มีเส้นขอบ) 44"/>
        <xdr:cNvSpPr>
          <a:spLocks/>
        </xdr:cNvSpPr>
      </xdr:nvSpPr>
      <xdr:spPr>
        <a:xfrm>
          <a:off x="7448550" y="13106400"/>
          <a:ext cx="1143000" cy="0"/>
        </a:xfrm>
        <a:prstGeom prst="callout2">
          <a:avLst>
            <a:gd name="adj1" fmla="val -25458"/>
            <a:gd name="adj2" fmla="val 16488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=S43*W45</a:t>
          </a:r>
        </a:p>
      </xdr:txBody>
    </xdr:sp>
    <xdr:clientData/>
  </xdr:twoCellAnchor>
  <xdr:twoCellAnchor>
    <xdr:from>
      <xdr:col>30</xdr:col>
      <xdr:colOff>285750</xdr:colOff>
      <xdr:row>40</xdr:row>
      <xdr:rowOff>257175</xdr:rowOff>
    </xdr:from>
    <xdr:to>
      <xdr:col>34</xdr:col>
      <xdr:colOff>247650</xdr:colOff>
      <xdr:row>41</xdr:row>
      <xdr:rowOff>85725</xdr:rowOff>
    </xdr:to>
    <xdr:sp>
      <xdr:nvSpPr>
        <xdr:cNvPr id="28" name="คำบรรยายภาพแบบเส้น 2 (ไม่มีเส้นขอบ) 45"/>
        <xdr:cNvSpPr>
          <a:spLocks/>
        </xdr:cNvSpPr>
      </xdr:nvSpPr>
      <xdr:spPr>
        <a:xfrm>
          <a:off x="9144000" y="13106400"/>
          <a:ext cx="1143000" cy="0"/>
        </a:xfrm>
        <a:prstGeom prst="callout2">
          <a:avLst>
            <a:gd name="adj1" fmla="val -25458"/>
            <a:gd name="adj2" fmla="val 16488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=S43*W45/50</a:t>
          </a:r>
        </a:p>
      </xdr:txBody>
    </xdr:sp>
    <xdr:clientData/>
  </xdr:twoCellAnchor>
  <xdr:twoCellAnchor>
    <xdr:from>
      <xdr:col>26</xdr:col>
      <xdr:colOff>219075</xdr:colOff>
      <xdr:row>44</xdr:row>
      <xdr:rowOff>200025</xdr:rowOff>
    </xdr:from>
    <xdr:to>
      <xdr:col>30</xdr:col>
      <xdr:colOff>180975</xdr:colOff>
      <xdr:row>45</xdr:row>
      <xdr:rowOff>276225</xdr:rowOff>
    </xdr:to>
    <xdr:sp>
      <xdr:nvSpPr>
        <xdr:cNvPr id="29" name="คำบรรยายภาพแบบเส้น 2 (ไม่มีเส้นขอบ) 46"/>
        <xdr:cNvSpPr>
          <a:spLocks/>
        </xdr:cNvSpPr>
      </xdr:nvSpPr>
      <xdr:spPr>
        <a:xfrm>
          <a:off x="7896225" y="13106400"/>
          <a:ext cx="1143000" cy="0"/>
        </a:xfrm>
        <a:prstGeom prst="callout2">
          <a:avLst>
            <a:gd name="adj1" fmla="val -25458"/>
            <a:gd name="adj2" fmla="val 10059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=S43*70%</a:t>
          </a:r>
        </a:p>
      </xdr:txBody>
    </xdr:sp>
    <xdr:clientData/>
  </xdr:twoCellAnchor>
  <xdr:twoCellAnchor>
    <xdr:from>
      <xdr:col>20</xdr:col>
      <xdr:colOff>114300</xdr:colOff>
      <xdr:row>40</xdr:row>
      <xdr:rowOff>352425</xdr:rowOff>
    </xdr:from>
    <xdr:to>
      <xdr:col>21</xdr:col>
      <xdr:colOff>266700</xdr:colOff>
      <xdr:row>41</xdr:row>
      <xdr:rowOff>85725</xdr:rowOff>
    </xdr:to>
    <xdr:sp>
      <xdr:nvSpPr>
        <xdr:cNvPr id="30" name="คำบรรยายภาพแบบเส้น 2 (ไม่มีเส้นขอบ) 47"/>
        <xdr:cNvSpPr>
          <a:spLocks/>
        </xdr:cNvSpPr>
      </xdr:nvSpPr>
      <xdr:spPr>
        <a:xfrm>
          <a:off x="6019800" y="13106400"/>
          <a:ext cx="447675" cy="0"/>
        </a:xfrm>
        <a:prstGeom prst="callout2">
          <a:avLst>
            <a:gd name="adj1" fmla="val 5995"/>
            <a:gd name="adj2" fmla="val 156250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S43</a:t>
          </a:r>
        </a:p>
      </xdr:txBody>
    </xdr:sp>
    <xdr:clientData/>
  </xdr:twoCellAnchor>
  <xdr:twoCellAnchor>
    <xdr:from>
      <xdr:col>25</xdr:col>
      <xdr:colOff>114300</xdr:colOff>
      <xdr:row>43</xdr:row>
      <xdr:rowOff>114300</xdr:rowOff>
    </xdr:from>
    <xdr:to>
      <xdr:col>27</xdr:col>
      <xdr:colOff>57150</xdr:colOff>
      <xdr:row>44</xdr:row>
      <xdr:rowOff>95250</xdr:rowOff>
    </xdr:to>
    <xdr:sp>
      <xdr:nvSpPr>
        <xdr:cNvPr id="31" name="คำบรรยายภาพแบบเส้น 2 (ไม่มีเส้นขอบ) 48"/>
        <xdr:cNvSpPr>
          <a:spLocks/>
        </xdr:cNvSpPr>
      </xdr:nvSpPr>
      <xdr:spPr>
        <a:xfrm>
          <a:off x="7496175" y="13106400"/>
          <a:ext cx="533400" cy="0"/>
        </a:xfrm>
        <a:prstGeom prst="callout2">
          <a:avLst>
            <a:gd name="adj1" fmla="val -87699"/>
            <a:gd name="adj2" fmla="val 103125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W45</a:t>
          </a:r>
        </a:p>
      </xdr:txBody>
    </xdr:sp>
    <xdr:clientData/>
  </xdr:twoCellAnchor>
  <xdr:twoCellAnchor>
    <xdr:from>
      <xdr:col>25</xdr:col>
      <xdr:colOff>276225</xdr:colOff>
      <xdr:row>49</xdr:row>
      <xdr:rowOff>76200</xdr:rowOff>
    </xdr:from>
    <xdr:to>
      <xdr:col>28</xdr:col>
      <xdr:colOff>0</xdr:colOff>
      <xdr:row>50</xdr:row>
      <xdr:rowOff>76200</xdr:rowOff>
    </xdr:to>
    <xdr:sp>
      <xdr:nvSpPr>
        <xdr:cNvPr id="32" name="คำบรรยายภาพแบบเส้น 2 (ไม่มีเส้นขอบ) 49"/>
        <xdr:cNvSpPr>
          <a:spLocks/>
        </xdr:cNvSpPr>
      </xdr:nvSpPr>
      <xdr:spPr>
        <a:xfrm>
          <a:off x="7658100" y="13106400"/>
          <a:ext cx="609600" cy="0"/>
        </a:xfrm>
        <a:prstGeom prst="callout2">
          <a:avLst>
            <a:gd name="adj1" fmla="val -151398"/>
            <a:gd name="adj2" fmla="val -98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=S30</a:t>
          </a:r>
        </a:p>
      </xdr:txBody>
    </xdr:sp>
    <xdr:clientData/>
  </xdr:twoCellAnchor>
  <xdr:twoCellAnchor>
    <xdr:from>
      <xdr:col>25</xdr:col>
      <xdr:colOff>285750</xdr:colOff>
      <xdr:row>50</xdr:row>
      <xdr:rowOff>123825</xdr:rowOff>
    </xdr:from>
    <xdr:to>
      <xdr:col>28</xdr:col>
      <xdr:colOff>9525</xdr:colOff>
      <xdr:row>51</xdr:row>
      <xdr:rowOff>123825</xdr:rowOff>
    </xdr:to>
    <xdr:sp>
      <xdr:nvSpPr>
        <xdr:cNvPr id="33" name="คำบรรยายภาพแบบเส้น 2 (ไม่มีเส้นขอบ) 50"/>
        <xdr:cNvSpPr>
          <a:spLocks/>
        </xdr:cNvSpPr>
      </xdr:nvSpPr>
      <xdr:spPr>
        <a:xfrm>
          <a:off x="7667625" y="13106400"/>
          <a:ext cx="609600" cy="0"/>
        </a:xfrm>
        <a:prstGeom prst="callout2">
          <a:avLst>
            <a:gd name="adj1" fmla="val -151398"/>
            <a:gd name="adj2" fmla="val -2744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=Y35</a:t>
          </a:r>
        </a:p>
      </xdr:txBody>
    </xdr:sp>
    <xdr:clientData/>
  </xdr:twoCellAnchor>
  <xdr:twoCellAnchor>
    <xdr:from>
      <xdr:col>61</xdr:col>
      <xdr:colOff>180975</xdr:colOff>
      <xdr:row>31</xdr:row>
      <xdr:rowOff>266700</xdr:rowOff>
    </xdr:from>
    <xdr:to>
      <xdr:col>63</xdr:col>
      <xdr:colOff>171450</xdr:colOff>
      <xdr:row>32</xdr:row>
      <xdr:rowOff>266700</xdr:rowOff>
    </xdr:to>
    <xdr:sp>
      <xdr:nvSpPr>
        <xdr:cNvPr id="34" name="คำบรรยายภาพแบบเส้น 2 (ไม่มีเส้นขอบ) 51"/>
        <xdr:cNvSpPr>
          <a:spLocks/>
        </xdr:cNvSpPr>
      </xdr:nvSpPr>
      <xdr:spPr>
        <a:xfrm>
          <a:off x="10334625" y="10267950"/>
          <a:ext cx="0" cy="323850"/>
        </a:xfrm>
        <a:prstGeom prst="callout2">
          <a:avLst>
            <a:gd name="adj1" fmla="val 104787"/>
            <a:gd name="adj2" fmla="val 10681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BM34</a:t>
          </a:r>
        </a:p>
      </xdr:txBody>
    </xdr:sp>
    <xdr:clientData/>
  </xdr:twoCellAnchor>
  <xdr:twoCellAnchor>
    <xdr:from>
      <xdr:col>63</xdr:col>
      <xdr:colOff>19050</xdr:colOff>
      <xdr:row>34</xdr:row>
      <xdr:rowOff>190500</xdr:rowOff>
    </xdr:from>
    <xdr:to>
      <xdr:col>64</xdr:col>
      <xdr:colOff>28575</xdr:colOff>
      <xdr:row>34</xdr:row>
      <xdr:rowOff>200025</xdr:rowOff>
    </xdr:to>
    <xdr:sp>
      <xdr:nvSpPr>
        <xdr:cNvPr id="35" name="ลูกศรเชื่อมต่อแบบตรง 53"/>
        <xdr:cNvSpPr>
          <a:spLocks/>
        </xdr:cNvSpPr>
      </xdr:nvSpPr>
      <xdr:spPr>
        <a:xfrm flipV="1">
          <a:off x="10334625" y="11163300"/>
          <a:ext cx="0" cy="952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59</xdr:col>
      <xdr:colOff>95250</xdr:colOff>
      <xdr:row>21</xdr:row>
      <xdr:rowOff>57150</xdr:rowOff>
    </xdr:from>
    <xdr:to>
      <xdr:col>61</xdr:col>
      <xdr:colOff>76200</xdr:colOff>
      <xdr:row>22</xdr:row>
      <xdr:rowOff>57150</xdr:rowOff>
    </xdr:to>
    <xdr:sp>
      <xdr:nvSpPr>
        <xdr:cNvPr id="36" name="คำบรรยายภาพแบบเส้น 2 (ไม่มีเส้นขอบ) 54"/>
        <xdr:cNvSpPr>
          <a:spLocks/>
        </xdr:cNvSpPr>
      </xdr:nvSpPr>
      <xdr:spPr>
        <a:xfrm>
          <a:off x="10334625" y="6858000"/>
          <a:ext cx="0" cy="323850"/>
        </a:xfrm>
        <a:prstGeom prst="callout2">
          <a:avLst>
            <a:gd name="adj1" fmla="val -128074"/>
            <a:gd name="adj2" fmla="val 680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BE22</a:t>
          </a:r>
        </a:p>
      </xdr:txBody>
    </xdr:sp>
    <xdr:clientData/>
  </xdr:twoCellAnchor>
  <xdr:twoCellAnchor>
    <xdr:from>
      <xdr:col>63</xdr:col>
      <xdr:colOff>0</xdr:colOff>
      <xdr:row>36</xdr:row>
      <xdr:rowOff>0</xdr:rowOff>
    </xdr:from>
    <xdr:to>
      <xdr:col>64</xdr:col>
      <xdr:colOff>285750</xdr:colOff>
      <xdr:row>36</xdr:row>
      <xdr:rowOff>323850</xdr:rowOff>
    </xdr:to>
    <xdr:sp>
      <xdr:nvSpPr>
        <xdr:cNvPr id="37" name="คำบรรยายภาพแบบเส้น 2 (ไม่มีเส้นขอบ) 56"/>
        <xdr:cNvSpPr>
          <a:spLocks/>
        </xdr:cNvSpPr>
      </xdr:nvSpPr>
      <xdr:spPr>
        <a:xfrm>
          <a:off x="10334625" y="11601450"/>
          <a:ext cx="0" cy="323850"/>
        </a:xfrm>
        <a:prstGeom prst="callout2">
          <a:avLst>
            <a:gd name="adj1" fmla="val 64787"/>
            <a:gd name="adj2" fmla="val -17383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BM35</a:t>
          </a:r>
        </a:p>
      </xdr:txBody>
    </xdr:sp>
    <xdr:clientData/>
  </xdr:twoCellAnchor>
  <xdr:twoCellAnchor>
    <xdr:from>
      <xdr:col>31</xdr:col>
      <xdr:colOff>28575</xdr:colOff>
      <xdr:row>43</xdr:row>
      <xdr:rowOff>9525</xdr:rowOff>
    </xdr:from>
    <xdr:to>
      <xdr:col>32</xdr:col>
      <xdr:colOff>266700</xdr:colOff>
      <xdr:row>43</xdr:row>
      <xdr:rowOff>323850</xdr:rowOff>
    </xdr:to>
    <xdr:sp>
      <xdr:nvSpPr>
        <xdr:cNvPr id="38" name="คำบรรยายภาพแบบเส้น 2 (ไม่มีเส้นขอบ) 58"/>
        <xdr:cNvSpPr>
          <a:spLocks/>
        </xdr:cNvSpPr>
      </xdr:nvSpPr>
      <xdr:spPr>
        <a:xfrm>
          <a:off x="9182100" y="13106400"/>
          <a:ext cx="533400" cy="0"/>
        </a:xfrm>
        <a:prstGeom prst="callout2">
          <a:avLst>
            <a:gd name="adj1" fmla="val 11115"/>
            <a:gd name="adj2" fmla="val -78384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AF43</a:t>
          </a:r>
        </a:p>
      </xdr:txBody>
    </xdr:sp>
    <xdr:clientData/>
  </xdr:twoCellAnchor>
  <xdr:twoCellAnchor>
    <xdr:from>
      <xdr:col>23</xdr:col>
      <xdr:colOff>285750</xdr:colOff>
      <xdr:row>45</xdr:row>
      <xdr:rowOff>66675</xdr:rowOff>
    </xdr:from>
    <xdr:to>
      <xdr:col>25</xdr:col>
      <xdr:colOff>228600</xdr:colOff>
      <xdr:row>46</xdr:row>
      <xdr:rowOff>47625</xdr:rowOff>
    </xdr:to>
    <xdr:sp>
      <xdr:nvSpPr>
        <xdr:cNvPr id="39" name="คำบรรยายภาพแบบเส้น 2 (ไม่มีเส้นขอบ) 59"/>
        <xdr:cNvSpPr>
          <a:spLocks/>
        </xdr:cNvSpPr>
      </xdr:nvSpPr>
      <xdr:spPr>
        <a:xfrm>
          <a:off x="7077075" y="13106400"/>
          <a:ext cx="533400" cy="0"/>
        </a:xfrm>
        <a:prstGeom prst="callout2">
          <a:avLst>
            <a:gd name="adj1" fmla="val 36805"/>
            <a:gd name="adj2" fmla="val 106550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Z47</a:t>
          </a:r>
        </a:p>
      </xdr:txBody>
    </xdr:sp>
    <xdr:clientData/>
  </xdr:twoCellAnchor>
  <xdr:twoCellAnchor>
    <xdr:from>
      <xdr:col>7</xdr:col>
      <xdr:colOff>276225</xdr:colOff>
      <xdr:row>43</xdr:row>
      <xdr:rowOff>76200</xdr:rowOff>
    </xdr:from>
    <xdr:to>
      <xdr:col>9</xdr:col>
      <xdr:colOff>219075</xdr:colOff>
      <xdr:row>44</xdr:row>
      <xdr:rowOff>57150</xdr:rowOff>
    </xdr:to>
    <xdr:sp>
      <xdr:nvSpPr>
        <xdr:cNvPr id="40" name="คำบรรยายภาพแบบเส้น 2 (ไม่มีเส้นขอบ) 65"/>
        <xdr:cNvSpPr>
          <a:spLocks/>
        </xdr:cNvSpPr>
      </xdr:nvSpPr>
      <xdr:spPr>
        <a:xfrm>
          <a:off x="2343150" y="13106400"/>
          <a:ext cx="533400" cy="0"/>
        </a:xfrm>
        <a:prstGeom prst="callout2">
          <a:avLst>
            <a:gd name="adj1" fmla="val -16550"/>
            <a:gd name="adj2" fmla="val -133175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H43</a:t>
          </a:r>
        </a:p>
      </xdr:txBody>
    </xdr:sp>
    <xdr:clientData/>
  </xdr:twoCellAnchor>
  <xdr:twoCellAnchor>
    <xdr:from>
      <xdr:col>13</xdr:col>
      <xdr:colOff>57150</xdr:colOff>
      <xdr:row>43</xdr:row>
      <xdr:rowOff>0</xdr:rowOff>
    </xdr:from>
    <xdr:to>
      <xdr:col>14</xdr:col>
      <xdr:colOff>295275</xdr:colOff>
      <xdr:row>43</xdr:row>
      <xdr:rowOff>304800</xdr:rowOff>
    </xdr:to>
    <xdr:sp>
      <xdr:nvSpPr>
        <xdr:cNvPr id="41" name="คำบรรยายภาพแบบเส้น 2 (ไม่มีเส้นขอบ) 66"/>
        <xdr:cNvSpPr>
          <a:spLocks/>
        </xdr:cNvSpPr>
      </xdr:nvSpPr>
      <xdr:spPr>
        <a:xfrm>
          <a:off x="3895725" y="13106400"/>
          <a:ext cx="533400" cy="0"/>
        </a:xfrm>
        <a:prstGeom prst="callout2">
          <a:avLst>
            <a:gd name="adj1" fmla="val -22481"/>
            <a:gd name="adj2" fmla="val -95504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N43</a:t>
          </a:r>
        </a:p>
      </xdr:txBody>
    </xdr:sp>
    <xdr:clientData/>
  </xdr:twoCellAnchor>
  <xdr:twoCellAnchor>
    <xdr:from>
      <xdr:col>11</xdr:col>
      <xdr:colOff>76200</xdr:colOff>
      <xdr:row>45</xdr:row>
      <xdr:rowOff>38100</xdr:rowOff>
    </xdr:from>
    <xdr:to>
      <xdr:col>13</xdr:col>
      <xdr:colOff>19050</xdr:colOff>
      <xdr:row>46</xdr:row>
      <xdr:rowOff>19050</xdr:rowOff>
    </xdr:to>
    <xdr:sp>
      <xdr:nvSpPr>
        <xdr:cNvPr id="42" name="คำบรรยายภาพแบบเส้น 2 (ไม่มีเส้นขอบ) 67"/>
        <xdr:cNvSpPr>
          <a:spLocks/>
        </xdr:cNvSpPr>
      </xdr:nvSpPr>
      <xdr:spPr>
        <a:xfrm>
          <a:off x="3324225" y="13106400"/>
          <a:ext cx="533400" cy="0"/>
        </a:xfrm>
        <a:prstGeom prst="callout2">
          <a:avLst>
            <a:gd name="adj1" fmla="val 90166"/>
            <a:gd name="adj2" fmla="val -98930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N45</a:t>
          </a:r>
        </a:p>
      </xdr:txBody>
    </xdr:sp>
    <xdr:clientData/>
  </xdr:twoCellAnchor>
  <xdr:twoCellAnchor>
    <xdr:from>
      <xdr:col>13</xdr:col>
      <xdr:colOff>285750</xdr:colOff>
      <xdr:row>44</xdr:row>
      <xdr:rowOff>266700</xdr:rowOff>
    </xdr:from>
    <xdr:to>
      <xdr:col>14</xdr:col>
      <xdr:colOff>228600</xdr:colOff>
      <xdr:row>46</xdr:row>
      <xdr:rowOff>247650</xdr:rowOff>
    </xdr:to>
    <xdr:sp>
      <xdr:nvSpPr>
        <xdr:cNvPr id="43" name="ลูกศรเชื่อมต่อแบบตรง 69"/>
        <xdr:cNvSpPr>
          <a:spLocks/>
        </xdr:cNvSpPr>
      </xdr:nvSpPr>
      <xdr:spPr>
        <a:xfrm rot="5400000" flipH="1" flipV="1">
          <a:off x="4124325" y="13106400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285750</xdr:colOff>
      <xdr:row>43</xdr:row>
      <xdr:rowOff>76200</xdr:rowOff>
    </xdr:from>
    <xdr:to>
      <xdr:col>29</xdr:col>
      <xdr:colOff>228600</xdr:colOff>
      <xdr:row>44</xdr:row>
      <xdr:rowOff>57150</xdr:rowOff>
    </xdr:to>
    <xdr:sp>
      <xdr:nvSpPr>
        <xdr:cNvPr id="44" name="คำบรรยายภาพแบบเส้น 2 (ไม่มีเส้นขอบ) 70"/>
        <xdr:cNvSpPr>
          <a:spLocks/>
        </xdr:cNvSpPr>
      </xdr:nvSpPr>
      <xdr:spPr>
        <a:xfrm>
          <a:off x="8258175" y="13106400"/>
          <a:ext cx="533400" cy="0"/>
        </a:xfrm>
        <a:prstGeom prst="callout2">
          <a:avLst>
            <a:gd name="adj1" fmla="val 15069"/>
            <a:gd name="adj2" fmla="val -88652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Z43</a:t>
          </a:r>
        </a:p>
      </xdr:txBody>
    </xdr:sp>
    <xdr:clientData/>
  </xdr:twoCellAnchor>
  <xdr:twoCellAnchor>
    <xdr:from>
      <xdr:col>31</xdr:col>
      <xdr:colOff>28575</xdr:colOff>
      <xdr:row>44</xdr:row>
      <xdr:rowOff>314325</xdr:rowOff>
    </xdr:from>
    <xdr:to>
      <xdr:col>32</xdr:col>
      <xdr:colOff>266700</xdr:colOff>
      <xdr:row>45</xdr:row>
      <xdr:rowOff>295275</xdr:rowOff>
    </xdr:to>
    <xdr:sp>
      <xdr:nvSpPr>
        <xdr:cNvPr id="45" name="คำบรรยายภาพแบบเส้น 2 (ไม่มีเส้นขอบ) 71"/>
        <xdr:cNvSpPr>
          <a:spLocks/>
        </xdr:cNvSpPr>
      </xdr:nvSpPr>
      <xdr:spPr>
        <a:xfrm>
          <a:off x="9182100" y="13106400"/>
          <a:ext cx="533400" cy="0"/>
        </a:xfrm>
        <a:prstGeom prst="callout2">
          <a:avLst>
            <a:gd name="adj1" fmla="val 11115"/>
            <a:gd name="adj2" fmla="val -78384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AF45</a:t>
          </a:r>
        </a:p>
      </xdr:txBody>
    </xdr:sp>
    <xdr:clientData/>
  </xdr:twoCellAnchor>
  <xdr:twoCellAnchor>
    <xdr:from>
      <xdr:col>33</xdr:col>
      <xdr:colOff>285750</xdr:colOff>
      <xdr:row>44</xdr:row>
      <xdr:rowOff>266700</xdr:rowOff>
    </xdr:from>
    <xdr:to>
      <xdr:col>33</xdr:col>
      <xdr:colOff>285750</xdr:colOff>
      <xdr:row>47</xdr:row>
      <xdr:rowOff>95250</xdr:rowOff>
    </xdr:to>
    <xdr:sp>
      <xdr:nvSpPr>
        <xdr:cNvPr id="46" name="ลูกศรเชื่อมต่อแบบตรง 73"/>
        <xdr:cNvSpPr>
          <a:spLocks/>
        </xdr:cNvSpPr>
      </xdr:nvSpPr>
      <xdr:spPr>
        <a:xfrm rot="16200000" flipV="1">
          <a:off x="10029825" y="13106400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17</xdr:col>
      <xdr:colOff>38100</xdr:colOff>
      <xdr:row>2</xdr:row>
      <xdr:rowOff>9525</xdr:rowOff>
    </xdr:from>
    <xdr:to>
      <xdr:col>21</xdr:col>
      <xdr:colOff>219075</xdr:colOff>
      <xdr:row>3</xdr:row>
      <xdr:rowOff>76200</xdr:rowOff>
    </xdr:to>
    <xdr:sp>
      <xdr:nvSpPr>
        <xdr:cNvPr id="47" name="คำบรรยายภาพแบบสี่เหลี่ยมมุมมน 103"/>
        <xdr:cNvSpPr>
          <a:spLocks/>
        </xdr:cNvSpPr>
      </xdr:nvSpPr>
      <xdr:spPr>
        <a:xfrm>
          <a:off x="5057775" y="657225"/>
          <a:ext cx="1362075" cy="390525"/>
        </a:xfrm>
        <a:prstGeom prst="wedgeRoundRectCallout">
          <a:avLst>
            <a:gd name="adj1" fmla="val -61375"/>
            <a:gd name="adj2" fmla="val 78671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บรรจุ 11 ต.ค.2519</a:t>
          </a:r>
        </a:p>
      </xdr:txBody>
    </xdr:sp>
    <xdr:clientData/>
  </xdr:twoCellAnchor>
  <xdr:twoCellAnchor>
    <xdr:from>
      <xdr:col>17</xdr:col>
      <xdr:colOff>200025</xdr:colOff>
      <xdr:row>3</xdr:row>
      <xdr:rowOff>123825</xdr:rowOff>
    </xdr:from>
    <xdr:to>
      <xdr:col>23</xdr:col>
      <xdr:colOff>76200</xdr:colOff>
      <xdr:row>4</xdr:row>
      <xdr:rowOff>190500</xdr:rowOff>
    </xdr:to>
    <xdr:sp>
      <xdr:nvSpPr>
        <xdr:cNvPr id="48" name="คำบรรยายภาพแบบสี่เหลี่ยมมุมมน 104"/>
        <xdr:cNvSpPr>
          <a:spLocks/>
        </xdr:cNvSpPr>
      </xdr:nvSpPr>
      <xdr:spPr>
        <a:xfrm>
          <a:off x="5219700" y="1095375"/>
          <a:ext cx="1647825" cy="390525"/>
        </a:xfrm>
        <a:prstGeom prst="wedgeRoundRectCallout">
          <a:avLst>
            <a:gd name="adj1" fmla="val -67282"/>
            <a:gd name="adj2" fmla="val 39643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เกษียณอายุ 1 ต.ค.2556</a:t>
          </a:r>
        </a:p>
      </xdr:txBody>
    </xdr:sp>
    <xdr:clientData/>
  </xdr:twoCellAnchor>
  <xdr:twoCellAnchor>
    <xdr:from>
      <xdr:col>19</xdr:col>
      <xdr:colOff>38100</xdr:colOff>
      <xdr:row>4</xdr:row>
      <xdr:rowOff>247650</xdr:rowOff>
    </xdr:from>
    <xdr:to>
      <xdr:col>26</xdr:col>
      <xdr:colOff>228600</xdr:colOff>
      <xdr:row>5</xdr:row>
      <xdr:rowOff>314325</xdr:rowOff>
    </xdr:to>
    <xdr:sp>
      <xdr:nvSpPr>
        <xdr:cNvPr id="49" name="คำบรรยายภาพแบบสี่เหลี่ยมมุมมน 105"/>
        <xdr:cNvSpPr>
          <a:spLocks/>
        </xdr:cNvSpPr>
      </xdr:nvSpPr>
      <xdr:spPr>
        <a:xfrm>
          <a:off x="5648325" y="1543050"/>
          <a:ext cx="2257425" cy="390525"/>
        </a:xfrm>
        <a:prstGeom prst="wedgeRoundRectCallout">
          <a:avLst>
            <a:gd name="adj1" fmla="val -45583"/>
            <a:gd name="adj2" fmla="val 93300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ต้องบรรจุ</a:t>
          </a:r>
          <a:r>
            <a:rPr lang="en-US" cap="none" sz="110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ก่อน</a:t>
          </a: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หรือ </a:t>
          </a:r>
          <a:r>
            <a:rPr lang="en-US" cap="none" sz="110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แต่</a:t>
          </a: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7 ต.ค.2519</a:t>
          </a:r>
        </a:p>
      </xdr:txBody>
    </xdr:sp>
    <xdr:clientData/>
  </xdr:twoCellAnchor>
  <xdr:twoCellAnchor>
    <xdr:from>
      <xdr:col>26</xdr:col>
      <xdr:colOff>95250</xdr:colOff>
      <xdr:row>7</xdr:row>
      <xdr:rowOff>247650</xdr:rowOff>
    </xdr:from>
    <xdr:to>
      <xdr:col>34</xdr:col>
      <xdr:colOff>142875</xdr:colOff>
      <xdr:row>10</xdr:row>
      <xdr:rowOff>171450</xdr:rowOff>
    </xdr:to>
    <xdr:sp>
      <xdr:nvSpPr>
        <xdr:cNvPr id="50" name="คำบรรยายภาพแบบสี่เหลี่ยมมุมมน 106"/>
        <xdr:cNvSpPr>
          <a:spLocks/>
        </xdr:cNvSpPr>
      </xdr:nvSpPr>
      <xdr:spPr>
        <a:xfrm>
          <a:off x="7772400" y="2514600"/>
          <a:ext cx="2409825" cy="895350"/>
        </a:xfrm>
        <a:prstGeom prst="wedgeRoundRectCallout">
          <a:avLst>
            <a:gd name="adj1" fmla="val -129763"/>
            <a:gd name="adj2" fmla="val -53856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หากช่วงที่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1 มีสิทธิ์  ช่วงที่ 2 ย่อมมีสิทธิ์ / แต่หากช่วงที่ 1 ไม่มีสิทธิ์  ต้องดูวันบรรจุช่วงที่ 2  ถ้าบรรจุ </a:t>
          </a:r>
          <a:r>
            <a:rPr lang="en-US" cap="none" sz="105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ก่อน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หรือ </a:t>
          </a:r>
          <a:r>
            <a:rPr lang="en-US" cap="none" sz="105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แต่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23 ก.พ.2534  ก็มีสิทธิในช่วงที่ 2</a:t>
          </a:r>
        </a:p>
      </xdr:txBody>
    </xdr:sp>
    <xdr:clientData/>
  </xdr:twoCellAnchor>
  <xdr:twoCellAnchor>
    <xdr:from>
      <xdr:col>11</xdr:col>
      <xdr:colOff>238125</xdr:colOff>
      <xdr:row>8</xdr:row>
      <xdr:rowOff>285750</xdr:rowOff>
    </xdr:from>
    <xdr:to>
      <xdr:col>25</xdr:col>
      <xdr:colOff>76200</xdr:colOff>
      <xdr:row>10</xdr:row>
      <xdr:rowOff>295275</xdr:rowOff>
    </xdr:to>
    <xdr:sp>
      <xdr:nvSpPr>
        <xdr:cNvPr id="51" name="คำบรรยายภาพแบบสี่เหลี่ยมมุมมน 107"/>
        <xdr:cNvSpPr>
          <a:spLocks/>
        </xdr:cNvSpPr>
      </xdr:nvSpPr>
      <xdr:spPr>
        <a:xfrm>
          <a:off x="3486150" y="2876550"/>
          <a:ext cx="3971925" cy="657225"/>
        </a:xfrm>
        <a:prstGeom prst="wedgeRoundRectCallout">
          <a:avLst>
            <a:gd name="adj1" fmla="val -66643"/>
            <a:gd name="adj2" fmla="val 32162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ตัวอย่างนี้ "บรรจุ 11 ต.ค.2519"  ต้องหักเวลาทวีคูณในช่วงที่</a:t>
          </a: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1 จำนวน 4 วัน และทั้งสองช่วงมีการลาทุกประเภทรวมกันอีก 1 เดือน</a:t>
          </a:r>
        </a:p>
      </xdr:txBody>
    </xdr:sp>
    <xdr:clientData/>
  </xdr:twoCellAnchor>
  <xdr:twoCellAnchor>
    <xdr:from>
      <xdr:col>12</xdr:col>
      <xdr:colOff>123825</xdr:colOff>
      <xdr:row>14</xdr:row>
      <xdr:rowOff>0</xdr:rowOff>
    </xdr:from>
    <xdr:to>
      <xdr:col>25</xdr:col>
      <xdr:colOff>152400</xdr:colOff>
      <xdr:row>16</xdr:row>
      <xdr:rowOff>9525</xdr:rowOff>
    </xdr:to>
    <xdr:sp>
      <xdr:nvSpPr>
        <xdr:cNvPr id="52" name="คำบรรยายภาพแบบสี่เหลี่ยมมุมมน 108"/>
        <xdr:cNvSpPr>
          <a:spLocks/>
        </xdr:cNvSpPr>
      </xdr:nvSpPr>
      <xdr:spPr>
        <a:xfrm>
          <a:off x="3667125" y="4533900"/>
          <a:ext cx="3867150" cy="657225"/>
        </a:xfrm>
        <a:prstGeom prst="wedgeRoundRectCallout">
          <a:avLst>
            <a:gd name="adj1" fmla="val -55310"/>
            <a:gd name="adj2" fmla="val 28541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และเหมือนเดิม กล่าวคือ หากมีวันลาทุกประเภทในช่วงนับเป็นเวลาทวีคูณจะต้องนำมาหักออก - ตัวอย่างนี้ มีวันลาทุกประเภทรวมแล้วนับได้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11 วัน 3 เดือน  กับอีก 1 ปี</a:t>
          </a:r>
        </a:p>
      </xdr:txBody>
    </xdr:sp>
    <xdr:clientData/>
  </xdr:twoCellAnchor>
  <xdr:twoCellAnchor>
    <xdr:from>
      <xdr:col>24</xdr:col>
      <xdr:colOff>66675</xdr:colOff>
      <xdr:row>10</xdr:row>
      <xdr:rowOff>285750</xdr:rowOff>
    </xdr:from>
    <xdr:to>
      <xdr:col>34</xdr:col>
      <xdr:colOff>238125</xdr:colOff>
      <xdr:row>13</xdr:row>
      <xdr:rowOff>142875</xdr:rowOff>
    </xdr:to>
    <xdr:sp>
      <xdr:nvSpPr>
        <xdr:cNvPr id="53" name="คำบรรยายภาพแบบสี่เหลี่ยมมุมมน 109"/>
        <xdr:cNvSpPr>
          <a:spLocks/>
        </xdr:cNvSpPr>
      </xdr:nvSpPr>
      <xdr:spPr>
        <a:xfrm>
          <a:off x="7153275" y="3524250"/>
          <a:ext cx="3124200" cy="828675"/>
        </a:xfrm>
        <a:prstGeom prst="wedgeRoundRectCallout">
          <a:avLst>
            <a:gd name="adj1" fmla="val -57638"/>
            <a:gd name="adj2" fmla="val 20990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เคยอยู่ในท้องที่ประกาศกฏอัยการศึก และมีมติ ครม.อนุมัติให้นับเป็นเวลาทวีคูณได้ เช่น จังหวัดกาญจนบุรี (บางช่วงเวลา และบางอำเภอ) - ตัวอย่างนี้มีเวลาทวีคูณอีก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15 วัน 6 เดือน  9 ปี</a:t>
          </a:r>
        </a:p>
      </xdr:txBody>
    </xdr:sp>
    <xdr:clientData/>
  </xdr:twoCellAnchor>
  <xdr:twoCellAnchor>
    <xdr:from>
      <xdr:col>14</xdr:col>
      <xdr:colOff>85725</xdr:colOff>
      <xdr:row>18</xdr:row>
      <xdr:rowOff>9525</xdr:rowOff>
    </xdr:from>
    <xdr:to>
      <xdr:col>69</xdr:col>
      <xdr:colOff>85725</xdr:colOff>
      <xdr:row>19</xdr:row>
      <xdr:rowOff>257175</xdr:rowOff>
    </xdr:to>
    <xdr:sp>
      <xdr:nvSpPr>
        <xdr:cNvPr id="54" name="คำบรรยายภาพแบบสี่เหลี่ยมมุมมน 110"/>
        <xdr:cNvSpPr>
          <a:spLocks/>
        </xdr:cNvSpPr>
      </xdr:nvSpPr>
      <xdr:spPr>
        <a:xfrm>
          <a:off x="4219575" y="5838825"/>
          <a:ext cx="6200775" cy="571500"/>
        </a:xfrm>
        <a:prstGeom prst="wedgeRoundRectCallout">
          <a:avLst>
            <a:gd name="adj1" fmla="val -53657"/>
            <a:gd name="adj2" fmla="val -67037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ท่านใดที่เคยเป็นทหารเกณฑ์</a:t>
          </a:r>
          <a:r>
            <a:rPr lang="en-US" cap="none" sz="110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ก่อนเข้ารับราชการประจำ</a:t>
          </a:r>
          <a:r>
            <a:rPr lang="en-US" cap="none" sz="110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  </a:t>
          </a:r>
          <a:r>
            <a:rPr lang="en-US" cap="none" sz="110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ให้นำเวลามากรอกเพื่อนับเป็นเวลาราชการได้ (นับให้เฉพาะข้าราชการเท่านั้น) -ตัวอย่างนี้เป็นทหารเกณฑ์แต่ 1 มี.ค.2516 ปลด 1 มี.ค.2518 (2 ปี)</a:t>
          </a:r>
        </a:p>
      </xdr:txBody>
    </xdr:sp>
    <xdr:clientData/>
  </xdr:twoCellAnchor>
  <xdr:twoCellAnchor>
    <xdr:from>
      <xdr:col>16</xdr:col>
      <xdr:colOff>238125</xdr:colOff>
      <xdr:row>31</xdr:row>
      <xdr:rowOff>323850</xdr:rowOff>
    </xdr:from>
    <xdr:to>
      <xdr:col>34</xdr:col>
      <xdr:colOff>257175</xdr:colOff>
      <xdr:row>33</xdr:row>
      <xdr:rowOff>0</xdr:rowOff>
    </xdr:to>
    <xdr:sp>
      <xdr:nvSpPr>
        <xdr:cNvPr id="55" name="คำบรรยายภาพแบบสี่เหลี่ยมมุมมน 111"/>
        <xdr:cNvSpPr>
          <a:spLocks/>
        </xdr:cNvSpPr>
      </xdr:nvSpPr>
      <xdr:spPr>
        <a:xfrm>
          <a:off x="4962525" y="10325100"/>
          <a:ext cx="5334000" cy="323850"/>
        </a:xfrm>
        <a:prstGeom prst="wedgeRoundRectCallout">
          <a:avLst>
            <a:gd name="adj1" fmla="val -7888"/>
            <a:gd name="adj2" fmla="val 96097"/>
          </a:avLst>
        </a:prstGeom>
        <a:solidFill>
          <a:srgbClr val="D7E4BD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ท่านใดที่</a:t>
          </a:r>
          <a:r>
            <a:rPr lang="en-US" cap="none" sz="1050" b="0" i="0" u="sng" baseline="0">
              <a:solidFill>
                <a:srgbClr val="993300"/>
              </a:solidFill>
              <a:latin typeface="Tahoma"/>
              <a:ea typeface="Tahoma"/>
              <a:cs typeface="Tahoma"/>
            </a:rPr>
            <a:t>ไม่มีข้อมูล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เงินเดือน</a:t>
          </a:r>
          <a:r>
            <a:rPr lang="en-US" cap="none" sz="1050" b="0" i="0" u="none" baseline="0">
              <a:solidFill>
                <a:srgbClr val="993300"/>
              </a:solidFill>
              <a:latin typeface="Tahoma"/>
              <a:ea typeface="Tahoma"/>
              <a:cs typeface="Tahoma"/>
            </a:rPr>
            <a:t> 60 เดือนสุดท้าย ก็สามารถเลือกให้โปรแกรคำนวณในข้อ 8 นี้ได้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266700</xdr:colOff>
      <xdr:row>3</xdr:row>
      <xdr:rowOff>0</xdr:rowOff>
    </xdr:from>
    <xdr:to>
      <xdr:col>50</xdr:col>
      <xdr:colOff>152400</xdr:colOff>
      <xdr:row>4</xdr:row>
      <xdr:rowOff>38100</xdr:rowOff>
    </xdr:to>
    <xdr:sp>
      <xdr:nvSpPr>
        <xdr:cNvPr id="1" name="ลูกศรโค้งขึ้น 1"/>
        <xdr:cNvSpPr>
          <a:spLocks/>
        </xdr:cNvSpPr>
      </xdr:nvSpPr>
      <xdr:spPr>
        <a:xfrm>
          <a:off x="10334625" y="971550"/>
          <a:ext cx="0" cy="361950"/>
        </a:xfrm>
        <a:prstGeom prst="curvedUpArrow">
          <a:avLst>
            <a:gd name="adj1" fmla="val -2147483648"/>
            <a:gd name="adj2" fmla="val -2147483648"/>
            <a:gd name="adj3" fmla="val -50000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47</xdr:col>
      <xdr:colOff>266700</xdr:colOff>
      <xdr:row>0</xdr:row>
      <xdr:rowOff>190500</xdr:rowOff>
    </xdr:from>
    <xdr:to>
      <xdr:col>50</xdr:col>
      <xdr:colOff>9525</xdr:colOff>
      <xdr:row>0</xdr:row>
      <xdr:rowOff>304800</xdr:rowOff>
    </xdr:to>
    <xdr:sp>
      <xdr:nvSpPr>
        <xdr:cNvPr id="2" name="ลูกศรซ้าย 2"/>
        <xdr:cNvSpPr>
          <a:spLocks/>
        </xdr:cNvSpPr>
      </xdr:nvSpPr>
      <xdr:spPr>
        <a:xfrm>
          <a:off x="10334625" y="190500"/>
          <a:ext cx="0" cy="114300"/>
        </a:xfrm>
        <a:prstGeom prst="leftArrow">
          <a:avLst>
            <a:gd name="adj" fmla="val -2147483648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37</xdr:col>
      <xdr:colOff>200025</xdr:colOff>
      <xdr:row>28</xdr:row>
      <xdr:rowOff>180975</xdr:rowOff>
    </xdr:from>
    <xdr:to>
      <xdr:col>39</xdr:col>
      <xdr:colOff>190500</xdr:colOff>
      <xdr:row>29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 rot="10800000" flipV="1">
          <a:off x="10334625" y="9248775"/>
          <a:ext cx="0" cy="2476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53</xdr:col>
      <xdr:colOff>161925</xdr:colOff>
      <xdr:row>20</xdr:row>
      <xdr:rowOff>219075</xdr:rowOff>
    </xdr:from>
    <xdr:to>
      <xdr:col>54</xdr:col>
      <xdr:colOff>200025</xdr:colOff>
      <xdr:row>22</xdr:row>
      <xdr:rowOff>133350</xdr:rowOff>
    </xdr:to>
    <xdr:sp>
      <xdr:nvSpPr>
        <xdr:cNvPr id="4" name="ลูกศรเชื่อมต่อแบบตรง 4"/>
        <xdr:cNvSpPr>
          <a:spLocks/>
        </xdr:cNvSpPr>
      </xdr:nvSpPr>
      <xdr:spPr>
        <a:xfrm rot="5400000">
          <a:off x="10334625" y="6696075"/>
          <a:ext cx="0" cy="56197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55</xdr:col>
      <xdr:colOff>209550</xdr:colOff>
      <xdr:row>22</xdr:row>
      <xdr:rowOff>57150</xdr:rowOff>
    </xdr:from>
    <xdr:to>
      <xdr:col>66</xdr:col>
      <xdr:colOff>28575</xdr:colOff>
      <xdr:row>22</xdr:row>
      <xdr:rowOff>76200</xdr:rowOff>
    </xdr:to>
    <xdr:sp>
      <xdr:nvSpPr>
        <xdr:cNvPr id="5" name="ลูกศรเชื่อมต่อแบบตรง 5"/>
        <xdr:cNvSpPr>
          <a:spLocks/>
        </xdr:cNvSpPr>
      </xdr:nvSpPr>
      <xdr:spPr>
        <a:xfrm flipV="1">
          <a:off x="10334625" y="7181850"/>
          <a:ext cx="0" cy="190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57150</xdr:colOff>
      <xdr:row>42</xdr:row>
      <xdr:rowOff>180975</xdr:rowOff>
    </xdr:from>
    <xdr:to>
      <xdr:col>19</xdr:col>
      <xdr:colOff>85725</xdr:colOff>
      <xdr:row>45</xdr:row>
      <xdr:rowOff>57150</xdr:rowOff>
    </xdr:to>
    <xdr:sp>
      <xdr:nvSpPr>
        <xdr:cNvPr id="6" name="ลูกศรเชื่อมต่อแบบตรง 6"/>
        <xdr:cNvSpPr>
          <a:spLocks/>
        </xdr:cNvSpPr>
      </xdr:nvSpPr>
      <xdr:spPr>
        <a:xfrm rot="5400000" flipH="1" flipV="1">
          <a:off x="5372100" y="13106400"/>
          <a:ext cx="32385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114300</xdr:colOff>
      <xdr:row>4</xdr:row>
      <xdr:rowOff>247650</xdr:rowOff>
    </xdr:from>
    <xdr:to>
      <xdr:col>38</xdr:col>
      <xdr:colOff>0</xdr:colOff>
      <xdr:row>5</xdr:row>
      <xdr:rowOff>247650</xdr:rowOff>
    </xdr:to>
    <xdr:sp>
      <xdr:nvSpPr>
        <xdr:cNvPr id="7" name="คำบรรยายภาพแบบเส้น 2 (ไม่มีเส้นขอบ) 7"/>
        <xdr:cNvSpPr>
          <a:spLocks/>
        </xdr:cNvSpPr>
      </xdr:nvSpPr>
      <xdr:spPr>
        <a:xfrm>
          <a:off x="10334625" y="1543050"/>
          <a:ext cx="0" cy="323850"/>
        </a:xfrm>
        <a:prstGeom prst="callout2">
          <a:avLst>
            <a:gd name="adj1" fmla="val -32666"/>
            <a:gd name="adj2" fmla="val 103675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S7-8</a:t>
          </a:r>
        </a:p>
      </xdr:txBody>
    </xdr:sp>
    <xdr:clientData/>
  </xdr:twoCellAnchor>
  <xdr:twoCellAnchor>
    <xdr:from>
      <xdr:col>36</xdr:col>
      <xdr:colOff>257175</xdr:colOff>
      <xdr:row>5</xdr:row>
      <xdr:rowOff>200025</xdr:rowOff>
    </xdr:from>
    <xdr:to>
      <xdr:col>37</xdr:col>
      <xdr:colOff>180975</xdr:colOff>
      <xdr:row>7</xdr:row>
      <xdr:rowOff>104775</xdr:rowOff>
    </xdr:to>
    <xdr:sp>
      <xdr:nvSpPr>
        <xdr:cNvPr id="8" name="ลูกศรเชื่อมต่อแบบตรง 8"/>
        <xdr:cNvSpPr>
          <a:spLocks/>
        </xdr:cNvSpPr>
      </xdr:nvSpPr>
      <xdr:spPr>
        <a:xfrm rot="5400000">
          <a:off x="10334625" y="1819275"/>
          <a:ext cx="0" cy="55245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41</xdr:col>
      <xdr:colOff>85725</xdr:colOff>
      <xdr:row>8</xdr:row>
      <xdr:rowOff>247650</xdr:rowOff>
    </xdr:from>
    <xdr:to>
      <xdr:col>42</xdr:col>
      <xdr:colOff>266700</xdr:colOff>
      <xdr:row>9</xdr:row>
      <xdr:rowOff>247650</xdr:rowOff>
    </xdr:to>
    <xdr:sp>
      <xdr:nvSpPr>
        <xdr:cNvPr id="9" name="คำบรรยายภาพแบบเส้น 2 (ไม่มีเส้นขอบ) 9"/>
        <xdr:cNvSpPr>
          <a:spLocks/>
        </xdr:cNvSpPr>
      </xdr:nvSpPr>
      <xdr:spPr>
        <a:xfrm>
          <a:off x="10334625" y="2838450"/>
          <a:ext cx="0" cy="323850"/>
        </a:xfrm>
        <a:prstGeom prst="callout2">
          <a:avLst>
            <a:gd name="adj1" fmla="val -206666"/>
            <a:gd name="adj2" fmla="val 14779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H1</a:t>
          </a:r>
        </a:p>
      </xdr:txBody>
    </xdr:sp>
    <xdr:clientData/>
  </xdr:twoCellAnchor>
  <xdr:twoCellAnchor>
    <xdr:from>
      <xdr:col>43</xdr:col>
      <xdr:colOff>47625</xdr:colOff>
      <xdr:row>9</xdr:row>
      <xdr:rowOff>247650</xdr:rowOff>
    </xdr:from>
    <xdr:to>
      <xdr:col>46</xdr:col>
      <xdr:colOff>38100</xdr:colOff>
      <xdr:row>10</xdr:row>
      <xdr:rowOff>247650</xdr:rowOff>
    </xdr:to>
    <xdr:sp>
      <xdr:nvSpPr>
        <xdr:cNvPr id="10" name="คำบรรยายภาพแบบเส้น 2 (ไม่มีเส้นขอบ) 10"/>
        <xdr:cNvSpPr>
          <a:spLocks/>
        </xdr:cNvSpPr>
      </xdr:nvSpPr>
      <xdr:spPr>
        <a:xfrm>
          <a:off x="10334625" y="3162300"/>
          <a:ext cx="0" cy="323850"/>
        </a:xfrm>
        <a:prstGeom prst="callout2">
          <a:avLst>
            <a:gd name="adj1" fmla="val -137666"/>
            <a:gd name="adj2" fmla="val 2426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I11*30</a:t>
          </a:r>
        </a:p>
      </xdr:txBody>
    </xdr:sp>
    <xdr:clientData/>
  </xdr:twoCellAnchor>
  <xdr:twoCellAnchor>
    <xdr:from>
      <xdr:col>48</xdr:col>
      <xdr:colOff>0</xdr:colOff>
      <xdr:row>10</xdr:row>
      <xdr:rowOff>0</xdr:rowOff>
    </xdr:from>
    <xdr:to>
      <xdr:col>52</xdr:col>
      <xdr:colOff>228600</xdr:colOff>
      <xdr:row>11</xdr:row>
      <xdr:rowOff>0</xdr:rowOff>
    </xdr:to>
    <xdr:sp>
      <xdr:nvSpPr>
        <xdr:cNvPr id="11" name="คำบรรยายภาพแบบเส้น 2 (ไม่มีเส้นขอบ) 11"/>
        <xdr:cNvSpPr>
          <a:spLocks/>
        </xdr:cNvSpPr>
      </xdr:nvSpPr>
      <xdr:spPr>
        <a:xfrm>
          <a:off x="10334625" y="3238500"/>
          <a:ext cx="0" cy="323850"/>
        </a:xfrm>
        <a:prstGeom prst="callout2">
          <a:avLst>
            <a:gd name="adj1" fmla="val -206675"/>
            <a:gd name="adj2" fmla="val 165439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T/U/W-13</a:t>
          </a:r>
        </a:p>
      </xdr:txBody>
    </xdr:sp>
    <xdr:clientData/>
  </xdr:twoCellAnchor>
  <xdr:twoCellAnchor>
    <xdr:from>
      <xdr:col>49</xdr:col>
      <xdr:colOff>142875</xdr:colOff>
      <xdr:row>13</xdr:row>
      <xdr:rowOff>285750</xdr:rowOff>
    </xdr:from>
    <xdr:to>
      <xdr:col>54</xdr:col>
      <xdr:colOff>76200</xdr:colOff>
      <xdr:row>14</xdr:row>
      <xdr:rowOff>285750</xdr:rowOff>
    </xdr:to>
    <xdr:sp>
      <xdr:nvSpPr>
        <xdr:cNvPr id="12" name="คำบรรยายภาพแบบเส้น 2 (ไม่มีเส้นขอบ) 12"/>
        <xdr:cNvSpPr>
          <a:spLocks/>
        </xdr:cNvSpPr>
      </xdr:nvSpPr>
      <xdr:spPr>
        <a:xfrm>
          <a:off x="10334625" y="4495800"/>
          <a:ext cx="0" cy="323850"/>
        </a:xfrm>
        <a:prstGeom prst="callout2">
          <a:avLst>
            <a:gd name="adj1" fmla="val -239782"/>
            <a:gd name="adj2" fmla="val -61027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H/I/K-16</a:t>
          </a:r>
        </a:p>
      </xdr:txBody>
    </xdr:sp>
    <xdr:clientData/>
  </xdr:twoCellAnchor>
  <xdr:twoCellAnchor>
    <xdr:from>
      <xdr:col>59</xdr:col>
      <xdr:colOff>0</xdr:colOff>
      <xdr:row>20</xdr:row>
      <xdr:rowOff>0</xdr:rowOff>
    </xdr:from>
    <xdr:to>
      <xdr:col>60</xdr:col>
      <xdr:colOff>266700</xdr:colOff>
      <xdr:row>21</xdr:row>
      <xdr:rowOff>0</xdr:rowOff>
    </xdr:to>
    <xdr:sp>
      <xdr:nvSpPr>
        <xdr:cNvPr id="13" name="คำบรรยายภาพแบบเส้น 2 (ไม่มีเส้นขอบ) 13"/>
        <xdr:cNvSpPr>
          <a:spLocks/>
        </xdr:cNvSpPr>
      </xdr:nvSpPr>
      <xdr:spPr>
        <a:xfrm>
          <a:off x="10334625" y="6477000"/>
          <a:ext cx="0" cy="323850"/>
        </a:xfrm>
        <a:prstGeom prst="callout2">
          <a:avLst>
            <a:gd name="adj1" fmla="val -161046"/>
            <a:gd name="adj2" fmla="val 32518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=H20</a:t>
          </a:r>
        </a:p>
      </xdr:txBody>
    </xdr:sp>
    <xdr:clientData/>
  </xdr:twoCellAnchor>
  <xdr:twoCellAnchor>
    <xdr:from>
      <xdr:col>61</xdr:col>
      <xdr:colOff>285750</xdr:colOff>
      <xdr:row>20</xdr:row>
      <xdr:rowOff>19050</xdr:rowOff>
    </xdr:from>
    <xdr:to>
      <xdr:col>63</xdr:col>
      <xdr:colOff>266700</xdr:colOff>
      <xdr:row>21</xdr:row>
      <xdr:rowOff>19050</xdr:rowOff>
    </xdr:to>
    <xdr:sp>
      <xdr:nvSpPr>
        <xdr:cNvPr id="14" name="คำบรรยายภาพแบบเส้น 2 (ไม่มีเส้นขอบ) 14"/>
        <xdr:cNvSpPr>
          <a:spLocks/>
        </xdr:cNvSpPr>
      </xdr:nvSpPr>
      <xdr:spPr>
        <a:xfrm>
          <a:off x="10334625" y="6496050"/>
          <a:ext cx="0" cy="323850"/>
        </a:xfrm>
        <a:prstGeom prst="callout2">
          <a:avLst>
            <a:gd name="adj1" fmla="val -270666"/>
            <a:gd name="adj2" fmla="val 6809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=Y34</a:t>
          </a:r>
        </a:p>
      </xdr:txBody>
    </xdr:sp>
    <xdr:clientData/>
  </xdr:twoCellAnchor>
  <xdr:twoCellAnchor>
    <xdr:from>
      <xdr:col>50</xdr:col>
      <xdr:colOff>38100</xdr:colOff>
      <xdr:row>37</xdr:row>
      <xdr:rowOff>57150</xdr:rowOff>
    </xdr:from>
    <xdr:to>
      <xdr:col>52</xdr:col>
      <xdr:colOff>57150</xdr:colOff>
      <xdr:row>38</xdr:row>
      <xdr:rowOff>85725</xdr:rowOff>
    </xdr:to>
    <xdr:sp>
      <xdr:nvSpPr>
        <xdr:cNvPr id="15" name="คำบรรยายภาพแบบเส้น 2 (ไม่มีเส้นขอบ) 15"/>
        <xdr:cNvSpPr>
          <a:spLocks/>
        </xdr:cNvSpPr>
      </xdr:nvSpPr>
      <xdr:spPr>
        <a:xfrm>
          <a:off x="10334625" y="12049125"/>
          <a:ext cx="0" cy="323850"/>
        </a:xfrm>
        <a:prstGeom prst="callout2">
          <a:avLst>
            <a:gd name="adj1" fmla="val -164416"/>
            <a:gd name="adj2" fmla="val 367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AS38</a:t>
          </a:r>
        </a:p>
      </xdr:txBody>
    </xdr:sp>
    <xdr:clientData/>
  </xdr:twoCellAnchor>
  <xdr:twoCellAnchor>
    <xdr:from>
      <xdr:col>48</xdr:col>
      <xdr:colOff>190500</xdr:colOff>
      <xdr:row>39</xdr:row>
      <xdr:rowOff>38100</xdr:rowOff>
    </xdr:from>
    <xdr:to>
      <xdr:col>50</xdr:col>
      <xdr:colOff>209550</xdr:colOff>
      <xdr:row>39</xdr:row>
      <xdr:rowOff>361950</xdr:rowOff>
    </xdr:to>
    <xdr:sp>
      <xdr:nvSpPr>
        <xdr:cNvPr id="16" name="คำบรรยายภาพแบบเส้น 2 (ไม่มีเส้นขอบ) 16"/>
        <xdr:cNvSpPr>
          <a:spLocks/>
        </xdr:cNvSpPr>
      </xdr:nvSpPr>
      <xdr:spPr>
        <a:xfrm>
          <a:off x="10334625" y="12620625"/>
          <a:ext cx="0" cy="323850"/>
        </a:xfrm>
        <a:prstGeom prst="callout2">
          <a:avLst>
            <a:gd name="adj1" fmla="val -98791"/>
            <a:gd name="adj2" fmla="val -7573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AS39</a:t>
          </a:r>
        </a:p>
      </xdr:txBody>
    </xdr:sp>
    <xdr:clientData/>
  </xdr:twoCellAnchor>
  <xdr:twoCellAnchor>
    <xdr:from>
      <xdr:col>20</xdr:col>
      <xdr:colOff>57150</xdr:colOff>
      <xdr:row>43</xdr:row>
      <xdr:rowOff>238125</xdr:rowOff>
    </xdr:from>
    <xdr:to>
      <xdr:col>22</xdr:col>
      <xdr:colOff>76200</xdr:colOff>
      <xdr:row>44</xdr:row>
      <xdr:rowOff>257175</xdr:rowOff>
    </xdr:to>
    <xdr:sp>
      <xdr:nvSpPr>
        <xdr:cNvPr id="17" name="คำบรรยายภาพแบบเส้น 2 (ไม่มีเส้นขอบ) 17"/>
        <xdr:cNvSpPr>
          <a:spLocks/>
        </xdr:cNvSpPr>
      </xdr:nvSpPr>
      <xdr:spPr>
        <a:xfrm>
          <a:off x="5962650" y="13106400"/>
          <a:ext cx="609600" cy="0"/>
        </a:xfrm>
        <a:prstGeom prst="callout2">
          <a:avLst>
            <a:gd name="adj1" fmla="val 60583"/>
            <a:gd name="adj2" fmla="val -1375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=AS38</a:t>
          </a:r>
        </a:p>
      </xdr:txBody>
    </xdr:sp>
    <xdr:clientData/>
  </xdr:twoCellAnchor>
  <xdr:twoCellAnchor>
    <xdr:from>
      <xdr:col>4</xdr:col>
      <xdr:colOff>57150</xdr:colOff>
      <xdr:row>40</xdr:row>
      <xdr:rowOff>409575</xdr:rowOff>
    </xdr:from>
    <xdr:to>
      <xdr:col>6</xdr:col>
      <xdr:colOff>76200</xdr:colOff>
      <xdr:row>41</xdr:row>
      <xdr:rowOff>238125</xdr:rowOff>
    </xdr:to>
    <xdr:sp>
      <xdr:nvSpPr>
        <xdr:cNvPr id="18" name="คำบรรยายภาพแบบเส้น 2 (ไม่มีเส้นขอบ) 18"/>
        <xdr:cNvSpPr>
          <a:spLocks/>
        </xdr:cNvSpPr>
      </xdr:nvSpPr>
      <xdr:spPr>
        <a:xfrm>
          <a:off x="1238250" y="13106400"/>
          <a:ext cx="609600" cy="0"/>
        </a:xfrm>
        <a:prstGeom prst="callout2">
          <a:avLst>
            <a:gd name="adj1" fmla="val -23791"/>
            <a:gd name="adj2" fmla="val 1125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=AS38</a:t>
          </a:r>
        </a:p>
      </xdr:txBody>
    </xdr:sp>
    <xdr:clientData/>
  </xdr:twoCellAnchor>
  <xdr:twoCellAnchor>
    <xdr:from>
      <xdr:col>1</xdr:col>
      <xdr:colOff>57150</xdr:colOff>
      <xdr:row>43</xdr:row>
      <xdr:rowOff>161925</xdr:rowOff>
    </xdr:from>
    <xdr:to>
      <xdr:col>3</xdr:col>
      <xdr:colOff>76200</xdr:colOff>
      <xdr:row>44</xdr:row>
      <xdr:rowOff>161925</xdr:rowOff>
    </xdr:to>
    <xdr:sp>
      <xdr:nvSpPr>
        <xdr:cNvPr id="19" name="คำบรรยายภาพแบบเส้น 2 (ไม่มีเส้นขอบ) 19"/>
        <xdr:cNvSpPr>
          <a:spLocks/>
        </xdr:cNvSpPr>
      </xdr:nvSpPr>
      <xdr:spPr>
        <a:xfrm>
          <a:off x="352425" y="13106400"/>
          <a:ext cx="609600" cy="0"/>
        </a:xfrm>
        <a:prstGeom prst="callout2">
          <a:avLst>
            <a:gd name="adj1" fmla="val -34731"/>
            <a:gd name="adj2" fmla="val -11396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=H20</a:t>
          </a:r>
        </a:p>
      </xdr:txBody>
    </xdr:sp>
    <xdr:clientData/>
  </xdr:twoCellAnchor>
  <xdr:twoCellAnchor>
    <xdr:from>
      <xdr:col>19</xdr:col>
      <xdr:colOff>228600</xdr:colOff>
      <xdr:row>49</xdr:row>
      <xdr:rowOff>57150</xdr:rowOff>
    </xdr:from>
    <xdr:to>
      <xdr:col>21</xdr:col>
      <xdr:colOff>95250</xdr:colOff>
      <xdr:row>49</xdr:row>
      <xdr:rowOff>285750</xdr:rowOff>
    </xdr:to>
    <xdr:sp>
      <xdr:nvSpPr>
        <xdr:cNvPr id="20" name="คำบรรยายภาพแบบเส้น 2 (ไม่มีเส้นขอบ) 20"/>
        <xdr:cNvSpPr>
          <a:spLocks/>
        </xdr:cNvSpPr>
      </xdr:nvSpPr>
      <xdr:spPr>
        <a:xfrm>
          <a:off x="5838825" y="13106400"/>
          <a:ext cx="457200" cy="0"/>
        </a:xfrm>
        <a:prstGeom prst="callout2">
          <a:avLst>
            <a:gd name="adj1" fmla="val 73601"/>
            <a:gd name="adj2" fmla="val 3186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U5</a:t>
          </a:r>
          <a:r>
            <a:rPr lang="en-US" cap="none" sz="1050" b="1" i="0" u="none" baseline="0">
              <a:solidFill>
                <a:srgbClr val="FFFFFF"/>
              </a:solidFill>
            </a:rPr>
            <a:t>0</a:t>
          </a:r>
        </a:p>
      </xdr:txBody>
    </xdr:sp>
    <xdr:clientData/>
  </xdr:twoCellAnchor>
  <xdr:twoCellAnchor>
    <xdr:from>
      <xdr:col>19</xdr:col>
      <xdr:colOff>266700</xdr:colOff>
      <xdr:row>50</xdr:row>
      <xdr:rowOff>57150</xdr:rowOff>
    </xdr:from>
    <xdr:to>
      <xdr:col>21</xdr:col>
      <xdr:colOff>133350</xdr:colOff>
      <xdr:row>50</xdr:row>
      <xdr:rowOff>285750</xdr:rowOff>
    </xdr:to>
    <xdr:sp>
      <xdr:nvSpPr>
        <xdr:cNvPr id="21" name="คำบรรยายภาพแบบเส้น 2 (ไม่มีเส้นขอบ) 21"/>
        <xdr:cNvSpPr>
          <a:spLocks/>
        </xdr:cNvSpPr>
      </xdr:nvSpPr>
      <xdr:spPr>
        <a:xfrm>
          <a:off x="5876925" y="13106400"/>
          <a:ext cx="457200" cy="0"/>
        </a:xfrm>
        <a:prstGeom prst="callout2">
          <a:avLst>
            <a:gd name="adj1" fmla="val 73601"/>
            <a:gd name="adj2" fmla="val 3186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</a:rPr>
            <a:t>U51</a:t>
          </a:r>
        </a:p>
      </xdr:txBody>
    </xdr:sp>
    <xdr:clientData/>
  </xdr:twoCellAnchor>
  <xdr:twoCellAnchor>
    <xdr:from>
      <xdr:col>1</xdr:col>
      <xdr:colOff>57150</xdr:colOff>
      <xdr:row>40</xdr:row>
      <xdr:rowOff>342900</xdr:rowOff>
    </xdr:from>
    <xdr:to>
      <xdr:col>3</xdr:col>
      <xdr:colOff>76200</xdr:colOff>
      <xdr:row>41</xdr:row>
      <xdr:rowOff>171450</xdr:rowOff>
    </xdr:to>
    <xdr:sp>
      <xdr:nvSpPr>
        <xdr:cNvPr id="22" name="คำบรรยายภาพแบบเส้น 2 (ไม่มีเส้นขอบ) 22"/>
        <xdr:cNvSpPr>
          <a:spLocks/>
        </xdr:cNvSpPr>
      </xdr:nvSpPr>
      <xdr:spPr>
        <a:xfrm>
          <a:off x="352425" y="13106400"/>
          <a:ext cx="609600" cy="0"/>
        </a:xfrm>
        <a:prstGeom prst="callout2">
          <a:avLst>
            <a:gd name="adj1" fmla="val -23791"/>
            <a:gd name="adj2" fmla="val 1125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A</a:t>
          </a:r>
          <a:r>
            <a:rPr lang="en-US" cap="none" sz="1200" b="1" i="0" u="none" baseline="0">
              <a:solidFill>
                <a:srgbClr val="FFFFFF"/>
              </a:solidFill>
              <a:latin typeface="Tahoma"/>
              <a:ea typeface="Tahoma"/>
              <a:cs typeface="Tahoma"/>
            </a:rPr>
            <a:t>43</a:t>
          </a:r>
        </a:p>
      </xdr:txBody>
    </xdr:sp>
    <xdr:clientData/>
  </xdr:twoCellAnchor>
  <xdr:twoCellAnchor>
    <xdr:from>
      <xdr:col>0</xdr:col>
      <xdr:colOff>47625</xdr:colOff>
      <xdr:row>40</xdr:row>
      <xdr:rowOff>219075</xdr:rowOff>
    </xdr:from>
    <xdr:to>
      <xdr:col>0</xdr:col>
      <xdr:colOff>200025</xdr:colOff>
      <xdr:row>43</xdr:row>
      <xdr:rowOff>238125</xdr:rowOff>
    </xdr:to>
    <xdr:sp>
      <xdr:nvSpPr>
        <xdr:cNvPr id="23" name="ลูกศรเชื่อมต่อแบบตรง 23"/>
        <xdr:cNvSpPr>
          <a:spLocks/>
        </xdr:cNvSpPr>
      </xdr:nvSpPr>
      <xdr:spPr>
        <a:xfrm rot="5400000" flipH="1" flipV="1">
          <a:off x="47625" y="13106400"/>
          <a:ext cx="15240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</xdr:colOff>
      <xdr:row>45</xdr:row>
      <xdr:rowOff>57150</xdr:rowOff>
    </xdr:from>
    <xdr:to>
      <xdr:col>6</xdr:col>
      <xdr:colOff>171450</xdr:colOff>
      <xdr:row>46</xdr:row>
      <xdr:rowOff>38100</xdr:rowOff>
    </xdr:to>
    <xdr:sp>
      <xdr:nvSpPr>
        <xdr:cNvPr id="24" name="คำบรรยายภาพแบบเส้น 2 (ไม่มีเส้นขอบ) 24"/>
        <xdr:cNvSpPr>
          <a:spLocks/>
        </xdr:cNvSpPr>
      </xdr:nvSpPr>
      <xdr:spPr>
        <a:xfrm>
          <a:off x="1495425" y="13106400"/>
          <a:ext cx="447675" cy="0"/>
        </a:xfrm>
        <a:prstGeom prst="callout2">
          <a:avLst>
            <a:gd name="adj1" fmla="val -47199"/>
            <a:gd name="adj2" fmla="val -10937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E458</a:t>
          </a:r>
        </a:p>
      </xdr:txBody>
    </xdr:sp>
    <xdr:clientData/>
  </xdr:twoCellAnchor>
  <xdr:twoCellAnchor>
    <xdr:from>
      <xdr:col>9</xdr:col>
      <xdr:colOff>228600</xdr:colOff>
      <xdr:row>40</xdr:row>
      <xdr:rowOff>304800</xdr:rowOff>
    </xdr:from>
    <xdr:to>
      <xdr:col>13</xdr:col>
      <xdr:colOff>190500</xdr:colOff>
      <xdr:row>41</xdr:row>
      <xdr:rowOff>133350</xdr:rowOff>
    </xdr:to>
    <xdr:sp>
      <xdr:nvSpPr>
        <xdr:cNvPr id="25" name="คำบรรยายภาพแบบเส้น 2 (ไม่มีเส้นขอบ) 25"/>
        <xdr:cNvSpPr>
          <a:spLocks/>
        </xdr:cNvSpPr>
      </xdr:nvSpPr>
      <xdr:spPr>
        <a:xfrm>
          <a:off x="2886075" y="13106400"/>
          <a:ext cx="1143000" cy="0"/>
        </a:xfrm>
        <a:prstGeom prst="callout2">
          <a:avLst>
            <a:gd name="adj1" fmla="val -54625"/>
            <a:gd name="adj2" fmla="val 145833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=A43*E45</a:t>
          </a:r>
        </a:p>
      </xdr:txBody>
    </xdr:sp>
    <xdr:clientData/>
  </xdr:twoCellAnchor>
  <xdr:twoCellAnchor>
    <xdr:from>
      <xdr:col>15</xdr:col>
      <xdr:colOff>104775</xdr:colOff>
      <xdr:row>40</xdr:row>
      <xdr:rowOff>142875</xdr:rowOff>
    </xdr:from>
    <xdr:to>
      <xdr:col>19</xdr:col>
      <xdr:colOff>66675</xdr:colOff>
      <xdr:row>40</xdr:row>
      <xdr:rowOff>542925</xdr:rowOff>
    </xdr:to>
    <xdr:sp>
      <xdr:nvSpPr>
        <xdr:cNvPr id="26" name="คำบรรยายภาพแบบเส้น 2 (ไม่มีเส้นขอบ) 26"/>
        <xdr:cNvSpPr>
          <a:spLocks/>
        </xdr:cNvSpPr>
      </xdr:nvSpPr>
      <xdr:spPr>
        <a:xfrm>
          <a:off x="4533900" y="13106400"/>
          <a:ext cx="1143000" cy="0"/>
        </a:xfrm>
        <a:prstGeom prst="callout2">
          <a:avLst>
            <a:gd name="adj1" fmla="val -31291"/>
            <a:gd name="adj2" fmla="val 155356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=A43*E45/50</a:t>
          </a:r>
        </a:p>
      </xdr:txBody>
    </xdr:sp>
    <xdr:clientData/>
  </xdr:twoCellAnchor>
  <xdr:twoCellAnchor>
    <xdr:from>
      <xdr:col>25</xdr:col>
      <xdr:colOff>66675</xdr:colOff>
      <xdr:row>40</xdr:row>
      <xdr:rowOff>238125</xdr:rowOff>
    </xdr:from>
    <xdr:to>
      <xdr:col>29</xdr:col>
      <xdr:colOff>28575</xdr:colOff>
      <xdr:row>41</xdr:row>
      <xdr:rowOff>66675</xdr:rowOff>
    </xdr:to>
    <xdr:sp>
      <xdr:nvSpPr>
        <xdr:cNvPr id="27" name="คำบรรยายภาพแบบเส้น 2 (ไม่มีเส้นขอบ) 27"/>
        <xdr:cNvSpPr>
          <a:spLocks/>
        </xdr:cNvSpPr>
      </xdr:nvSpPr>
      <xdr:spPr>
        <a:xfrm>
          <a:off x="7448550" y="13106400"/>
          <a:ext cx="1143000" cy="0"/>
        </a:xfrm>
        <a:prstGeom prst="callout2">
          <a:avLst>
            <a:gd name="adj1" fmla="val -25458"/>
            <a:gd name="adj2" fmla="val 16488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=A43*W45</a:t>
          </a:r>
        </a:p>
      </xdr:txBody>
    </xdr:sp>
    <xdr:clientData/>
  </xdr:twoCellAnchor>
  <xdr:twoCellAnchor>
    <xdr:from>
      <xdr:col>30</xdr:col>
      <xdr:colOff>285750</xdr:colOff>
      <xdr:row>40</xdr:row>
      <xdr:rowOff>257175</xdr:rowOff>
    </xdr:from>
    <xdr:to>
      <xdr:col>34</xdr:col>
      <xdr:colOff>247650</xdr:colOff>
      <xdr:row>41</xdr:row>
      <xdr:rowOff>85725</xdr:rowOff>
    </xdr:to>
    <xdr:sp>
      <xdr:nvSpPr>
        <xdr:cNvPr id="28" name="คำบรรยายภาพแบบเส้น 2 (ไม่มีเส้นขอบ) 28"/>
        <xdr:cNvSpPr>
          <a:spLocks/>
        </xdr:cNvSpPr>
      </xdr:nvSpPr>
      <xdr:spPr>
        <a:xfrm>
          <a:off x="9144000" y="13106400"/>
          <a:ext cx="1143000" cy="0"/>
        </a:xfrm>
        <a:prstGeom prst="callout2">
          <a:avLst>
            <a:gd name="adj1" fmla="val -25458"/>
            <a:gd name="adj2" fmla="val 164884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=S43*W45/50</a:t>
          </a:r>
        </a:p>
      </xdr:txBody>
    </xdr:sp>
    <xdr:clientData/>
  </xdr:twoCellAnchor>
  <xdr:twoCellAnchor>
    <xdr:from>
      <xdr:col>26</xdr:col>
      <xdr:colOff>219075</xdr:colOff>
      <xdr:row>44</xdr:row>
      <xdr:rowOff>200025</xdr:rowOff>
    </xdr:from>
    <xdr:to>
      <xdr:col>30</xdr:col>
      <xdr:colOff>180975</xdr:colOff>
      <xdr:row>45</xdr:row>
      <xdr:rowOff>276225</xdr:rowOff>
    </xdr:to>
    <xdr:sp>
      <xdr:nvSpPr>
        <xdr:cNvPr id="29" name="คำบรรยายภาพแบบเส้น 2 (ไม่มีเส้นขอบ) 29"/>
        <xdr:cNvSpPr>
          <a:spLocks/>
        </xdr:cNvSpPr>
      </xdr:nvSpPr>
      <xdr:spPr>
        <a:xfrm>
          <a:off x="7896225" y="13106400"/>
          <a:ext cx="1143000" cy="0"/>
        </a:xfrm>
        <a:prstGeom prst="callout2">
          <a:avLst>
            <a:gd name="adj1" fmla="val -25458"/>
            <a:gd name="adj2" fmla="val 10059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=S43*70%</a:t>
          </a:r>
        </a:p>
      </xdr:txBody>
    </xdr:sp>
    <xdr:clientData/>
  </xdr:twoCellAnchor>
  <xdr:twoCellAnchor>
    <xdr:from>
      <xdr:col>20</xdr:col>
      <xdr:colOff>114300</xdr:colOff>
      <xdr:row>40</xdr:row>
      <xdr:rowOff>352425</xdr:rowOff>
    </xdr:from>
    <xdr:to>
      <xdr:col>21</xdr:col>
      <xdr:colOff>266700</xdr:colOff>
      <xdr:row>41</xdr:row>
      <xdr:rowOff>85725</xdr:rowOff>
    </xdr:to>
    <xdr:sp>
      <xdr:nvSpPr>
        <xdr:cNvPr id="30" name="คำบรรยายภาพแบบเส้น 2 (ไม่มีเส้นขอบ) 30"/>
        <xdr:cNvSpPr>
          <a:spLocks/>
        </xdr:cNvSpPr>
      </xdr:nvSpPr>
      <xdr:spPr>
        <a:xfrm>
          <a:off x="6019800" y="13106400"/>
          <a:ext cx="447675" cy="0"/>
        </a:xfrm>
        <a:prstGeom prst="callout2">
          <a:avLst>
            <a:gd name="adj1" fmla="val 5995"/>
            <a:gd name="adj2" fmla="val 156250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S43</a:t>
          </a:r>
        </a:p>
      </xdr:txBody>
    </xdr:sp>
    <xdr:clientData/>
  </xdr:twoCellAnchor>
  <xdr:twoCellAnchor>
    <xdr:from>
      <xdr:col>25</xdr:col>
      <xdr:colOff>114300</xdr:colOff>
      <xdr:row>43</xdr:row>
      <xdr:rowOff>114300</xdr:rowOff>
    </xdr:from>
    <xdr:to>
      <xdr:col>27</xdr:col>
      <xdr:colOff>57150</xdr:colOff>
      <xdr:row>44</xdr:row>
      <xdr:rowOff>95250</xdr:rowOff>
    </xdr:to>
    <xdr:sp>
      <xdr:nvSpPr>
        <xdr:cNvPr id="31" name="คำบรรยายภาพแบบเส้น 2 (ไม่มีเส้นขอบ) 31"/>
        <xdr:cNvSpPr>
          <a:spLocks/>
        </xdr:cNvSpPr>
      </xdr:nvSpPr>
      <xdr:spPr>
        <a:xfrm>
          <a:off x="7496175" y="13106400"/>
          <a:ext cx="533400" cy="0"/>
        </a:xfrm>
        <a:prstGeom prst="callout2">
          <a:avLst>
            <a:gd name="adj1" fmla="val -87699"/>
            <a:gd name="adj2" fmla="val 103125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W45</a:t>
          </a:r>
        </a:p>
      </xdr:txBody>
    </xdr:sp>
    <xdr:clientData/>
  </xdr:twoCellAnchor>
  <xdr:twoCellAnchor>
    <xdr:from>
      <xdr:col>25</xdr:col>
      <xdr:colOff>276225</xdr:colOff>
      <xdr:row>49</xdr:row>
      <xdr:rowOff>76200</xdr:rowOff>
    </xdr:from>
    <xdr:to>
      <xdr:col>28</xdr:col>
      <xdr:colOff>0</xdr:colOff>
      <xdr:row>50</xdr:row>
      <xdr:rowOff>76200</xdr:rowOff>
    </xdr:to>
    <xdr:sp>
      <xdr:nvSpPr>
        <xdr:cNvPr id="32" name="คำบรรยายภาพแบบเส้น 2 (ไม่มีเส้นขอบ) 32"/>
        <xdr:cNvSpPr>
          <a:spLocks/>
        </xdr:cNvSpPr>
      </xdr:nvSpPr>
      <xdr:spPr>
        <a:xfrm>
          <a:off x="7658100" y="13106400"/>
          <a:ext cx="609600" cy="0"/>
        </a:xfrm>
        <a:prstGeom prst="callout2">
          <a:avLst>
            <a:gd name="adj1" fmla="val -151398"/>
            <a:gd name="adj2" fmla="val -980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=S30</a:t>
          </a:r>
        </a:p>
      </xdr:txBody>
    </xdr:sp>
    <xdr:clientData/>
  </xdr:twoCellAnchor>
  <xdr:twoCellAnchor>
    <xdr:from>
      <xdr:col>25</xdr:col>
      <xdr:colOff>285750</xdr:colOff>
      <xdr:row>50</xdr:row>
      <xdr:rowOff>123825</xdr:rowOff>
    </xdr:from>
    <xdr:to>
      <xdr:col>28</xdr:col>
      <xdr:colOff>9525</xdr:colOff>
      <xdr:row>51</xdr:row>
      <xdr:rowOff>123825</xdr:rowOff>
    </xdr:to>
    <xdr:sp>
      <xdr:nvSpPr>
        <xdr:cNvPr id="33" name="คำบรรยายภาพแบบเส้น 2 (ไม่มีเส้นขอบ) 33"/>
        <xdr:cNvSpPr>
          <a:spLocks/>
        </xdr:cNvSpPr>
      </xdr:nvSpPr>
      <xdr:spPr>
        <a:xfrm>
          <a:off x="7667625" y="13106400"/>
          <a:ext cx="609600" cy="0"/>
        </a:xfrm>
        <a:prstGeom prst="callout2">
          <a:avLst>
            <a:gd name="adj1" fmla="val -151398"/>
            <a:gd name="adj2" fmla="val -27449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=Y35</a:t>
          </a:r>
        </a:p>
      </xdr:txBody>
    </xdr:sp>
    <xdr:clientData/>
  </xdr:twoCellAnchor>
  <xdr:twoCellAnchor>
    <xdr:from>
      <xdr:col>61</xdr:col>
      <xdr:colOff>180975</xdr:colOff>
      <xdr:row>31</xdr:row>
      <xdr:rowOff>266700</xdr:rowOff>
    </xdr:from>
    <xdr:to>
      <xdr:col>63</xdr:col>
      <xdr:colOff>171450</xdr:colOff>
      <xdr:row>32</xdr:row>
      <xdr:rowOff>266700</xdr:rowOff>
    </xdr:to>
    <xdr:sp>
      <xdr:nvSpPr>
        <xdr:cNvPr id="34" name="คำบรรยายภาพแบบเส้น 2 (ไม่มีเส้นขอบ) 34"/>
        <xdr:cNvSpPr>
          <a:spLocks/>
        </xdr:cNvSpPr>
      </xdr:nvSpPr>
      <xdr:spPr>
        <a:xfrm>
          <a:off x="10334625" y="10267950"/>
          <a:ext cx="0" cy="323850"/>
        </a:xfrm>
        <a:prstGeom prst="callout2">
          <a:avLst>
            <a:gd name="adj1" fmla="val 104787"/>
            <a:gd name="adj2" fmla="val 106810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BM34</a:t>
          </a:r>
        </a:p>
      </xdr:txBody>
    </xdr:sp>
    <xdr:clientData/>
  </xdr:twoCellAnchor>
  <xdr:twoCellAnchor>
    <xdr:from>
      <xdr:col>63</xdr:col>
      <xdr:colOff>19050</xdr:colOff>
      <xdr:row>34</xdr:row>
      <xdr:rowOff>190500</xdr:rowOff>
    </xdr:from>
    <xdr:to>
      <xdr:col>64</xdr:col>
      <xdr:colOff>28575</xdr:colOff>
      <xdr:row>34</xdr:row>
      <xdr:rowOff>200025</xdr:rowOff>
    </xdr:to>
    <xdr:sp>
      <xdr:nvSpPr>
        <xdr:cNvPr id="35" name="ลูกศรเชื่อมต่อแบบตรง 35"/>
        <xdr:cNvSpPr>
          <a:spLocks/>
        </xdr:cNvSpPr>
      </xdr:nvSpPr>
      <xdr:spPr>
        <a:xfrm flipV="1">
          <a:off x="10334625" y="11163300"/>
          <a:ext cx="0" cy="9525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59</xdr:col>
      <xdr:colOff>95250</xdr:colOff>
      <xdr:row>21</xdr:row>
      <xdr:rowOff>57150</xdr:rowOff>
    </xdr:from>
    <xdr:to>
      <xdr:col>61</xdr:col>
      <xdr:colOff>76200</xdr:colOff>
      <xdr:row>22</xdr:row>
      <xdr:rowOff>57150</xdr:rowOff>
    </xdr:to>
    <xdr:sp>
      <xdr:nvSpPr>
        <xdr:cNvPr id="36" name="คำบรรยายภาพแบบเส้น 2 (ไม่มีเส้นขอบ) 36"/>
        <xdr:cNvSpPr>
          <a:spLocks/>
        </xdr:cNvSpPr>
      </xdr:nvSpPr>
      <xdr:spPr>
        <a:xfrm>
          <a:off x="10334625" y="6858000"/>
          <a:ext cx="0" cy="323850"/>
        </a:xfrm>
        <a:prstGeom prst="callout2">
          <a:avLst>
            <a:gd name="adj1" fmla="val -128074"/>
            <a:gd name="adj2" fmla="val 6805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BE22</a:t>
          </a:r>
        </a:p>
      </xdr:txBody>
    </xdr:sp>
    <xdr:clientData/>
  </xdr:twoCellAnchor>
  <xdr:twoCellAnchor>
    <xdr:from>
      <xdr:col>63</xdr:col>
      <xdr:colOff>0</xdr:colOff>
      <xdr:row>36</xdr:row>
      <xdr:rowOff>0</xdr:rowOff>
    </xdr:from>
    <xdr:to>
      <xdr:col>64</xdr:col>
      <xdr:colOff>285750</xdr:colOff>
      <xdr:row>36</xdr:row>
      <xdr:rowOff>323850</xdr:rowOff>
    </xdr:to>
    <xdr:sp>
      <xdr:nvSpPr>
        <xdr:cNvPr id="37" name="คำบรรยายภาพแบบเส้น 2 (ไม่มีเส้นขอบ) 37"/>
        <xdr:cNvSpPr>
          <a:spLocks/>
        </xdr:cNvSpPr>
      </xdr:nvSpPr>
      <xdr:spPr>
        <a:xfrm>
          <a:off x="10334625" y="11601450"/>
          <a:ext cx="0" cy="323850"/>
        </a:xfrm>
        <a:prstGeom prst="callout2">
          <a:avLst>
            <a:gd name="adj1" fmla="val 64787"/>
            <a:gd name="adj2" fmla="val -173837"/>
            <a:gd name="adj3" fmla="val 36398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BM35</a:t>
          </a:r>
        </a:p>
      </xdr:txBody>
    </xdr:sp>
    <xdr:clientData/>
  </xdr:twoCellAnchor>
  <xdr:twoCellAnchor>
    <xdr:from>
      <xdr:col>31</xdr:col>
      <xdr:colOff>28575</xdr:colOff>
      <xdr:row>43</xdr:row>
      <xdr:rowOff>9525</xdr:rowOff>
    </xdr:from>
    <xdr:to>
      <xdr:col>32</xdr:col>
      <xdr:colOff>266700</xdr:colOff>
      <xdr:row>43</xdr:row>
      <xdr:rowOff>323850</xdr:rowOff>
    </xdr:to>
    <xdr:sp>
      <xdr:nvSpPr>
        <xdr:cNvPr id="38" name="คำบรรยายภาพแบบเส้น 2 (ไม่มีเส้นขอบ) 38"/>
        <xdr:cNvSpPr>
          <a:spLocks/>
        </xdr:cNvSpPr>
      </xdr:nvSpPr>
      <xdr:spPr>
        <a:xfrm>
          <a:off x="9182100" y="13106400"/>
          <a:ext cx="533400" cy="0"/>
        </a:xfrm>
        <a:prstGeom prst="callout2">
          <a:avLst>
            <a:gd name="adj1" fmla="val 11115"/>
            <a:gd name="adj2" fmla="val -78384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AF43</a:t>
          </a:r>
        </a:p>
      </xdr:txBody>
    </xdr:sp>
    <xdr:clientData/>
  </xdr:twoCellAnchor>
  <xdr:twoCellAnchor>
    <xdr:from>
      <xdr:col>23</xdr:col>
      <xdr:colOff>285750</xdr:colOff>
      <xdr:row>45</xdr:row>
      <xdr:rowOff>66675</xdr:rowOff>
    </xdr:from>
    <xdr:to>
      <xdr:col>25</xdr:col>
      <xdr:colOff>228600</xdr:colOff>
      <xdr:row>46</xdr:row>
      <xdr:rowOff>47625</xdr:rowOff>
    </xdr:to>
    <xdr:sp>
      <xdr:nvSpPr>
        <xdr:cNvPr id="39" name="คำบรรยายภาพแบบเส้น 2 (ไม่มีเส้นขอบ) 39"/>
        <xdr:cNvSpPr>
          <a:spLocks/>
        </xdr:cNvSpPr>
      </xdr:nvSpPr>
      <xdr:spPr>
        <a:xfrm>
          <a:off x="7077075" y="13106400"/>
          <a:ext cx="533400" cy="0"/>
        </a:xfrm>
        <a:prstGeom prst="callout2">
          <a:avLst>
            <a:gd name="adj1" fmla="val 36805"/>
            <a:gd name="adj2" fmla="val 106550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Z47</a:t>
          </a:r>
        </a:p>
      </xdr:txBody>
    </xdr:sp>
    <xdr:clientData/>
  </xdr:twoCellAnchor>
  <xdr:twoCellAnchor>
    <xdr:from>
      <xdr:col>7</xdr:col>
      <xdr:colOff>276225</xdr:colOff>
      <xdr:row>43</xdr:row>
      <xdr:rowOff>76200</xdr:rowOff>
    </xdr:from>
    <xdr:to>
      <xdr:col>9</xdr:col>
      <xdr:colOff>219075</xdr:colOff>
      <xdr:row>44</xdr:row>
      <xdr:rowOff>57150</xdr:rowOff>
    </xdr:to>
    <xdr:sp>
      <xdr:nvSpPr>
        <xdr:cNvPr id="40" name="คำบรรยายภาพแบบเส้น 2 (ไม่มีเส้นขอบ) 40"/>
        <xdr:cNvSpPr>
          <a:spLocks/>
        </xdr:cNvSpPr>
      </xdr:nvSpPr>
      <xdr:spPr>
        <a:xfrm>
          <a:off x="2343150" y="13106400"/>
          <a:ext cx="533400" cy="0"/>
        </a:xfrm>
        <a:prstGeom prst="callout2">
          <a:avLst>
            <a:gd name="adj1" fmla="val -16550"/>
            <a:gd name="adj2" fmla="val -133175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H43</a:t>
          </a:r>
        </a:p>
      </xdr:txBody>
    </xdr:sp>
    <xdr:clientData/>
  </xdr:twoCellAnchor>
  <xdr:twoCellAnchor>
    <xdr:from>
      <xdr:col>13</xdr:col>
      <xdr:colOff>57150</xdr:colOff>
      <xdr:row>43</xdr:row>
      <xdr:rowOff>0</xdr:rowOff>
    </xdr:from>
    <xdr:to>
      <xdr:col>14</xdr:col>
      <xdr:colOff>295275</xdr:colOff>
      <xdr:row>43</xdr:row>
      <xdr:rowOff>304800</xdr:rowOff>
    </xdr:to>
    <xdr:sp>
      <xdr:nvSpPr>
        <xdr:cNvPr id="41" name="คำบรรยายภาพแบบเส้น 2 (ไม่มีเส้นขอบ) 41"/>
        <xdr:cNvSpPr>
          <a:spLocks/>
        </xdr:cNvSpPr>
      </xdr:nvSpPr>
      <xdr:spPr>
        <a:xfrm>
          <a:off x="3895725" y="13106400"/>
          <a:ext cx="533400" cy="0"/>
        </a:xfrm>
        <a:prstGeom prst="callout2">
          <a:avLst>
            <a:gd name="adj1" fmla="val -22481"/>
            <a:gd name="adj2" fmla="val -95504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N43</a:t>
          </a:r>
        </a:p>
      </xdr:txBody>
    </xdr:sp>
    <xdr:clientData/>
  </xdr:twoCellAnchor>
  <xdr:twoCellAnchor>
    <xdr:from>
      <xdr:col>11</xdr:col>
      <xdr:colOff>76200</xdr:colOff>
      <xdr:row>45</xdr:row>
      <xdr:rowOff>38100</xdr:rowOff>
    </xdr:from>
    <xdr:to>
      <xdr:col>13</xdr:col>
      <xdr:colOff>19050</xdr:colOff>
      <xdr:row>46</xdr:row>
      <xdr:rowOff>19050</xdr:rowOff>
    </xdr:to>
    <xdr:sp>
      <xdr:nvSpPr>
        <xdr:cNvPr id="42" name="คำบรรยายภาพแบบเส้น 2 (ไม่มีเส้นขอบ) 42"/>
        <xdr:cNvSpPr>
          <a:spLocks/>
        </xdr:cNvSpPr>
      </xdr:nvSpPr>
      <xdr:spPr>
        <a:xfrm>
          <a:off x="3324225" y="13106400"/>
          <a:ext cx="533400" cy="0"/>
        </a:xfrm>
        <a:prstGeom prst="callout2">
          <a:avLst>
            <a:gd name="adj1" fmla="val 90166"/>
            <a:gd name="adj2" fmla="val -98930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N45</a:t>
          </a:r>
        </a:p>
      </xdr:txBody>
    </xdr:sp>
    <xdr:clientData/>
  </xdr:twoCellAnchor>
  <xdr:twoCellAnchor>
    <xdr:from>
      <xdr:col>13</xdr:col>
      <xdr:colOff>285750</xdr:colOff>
      <xdr:row>44</xdr:row>
      <xdr:rowOff>266700</xdr:rowOff>
    </xdr:from>
    <xdr:to>
      <xdr:col>14</xdr:col>
      <xdr:colOff>228600</xdr:colOff>
      <xdr:row>46</xdr:row>
      <xdr:rowOff>247650</xdr:rowOff>
    </xdr:to>
    <xdr:sp>
      <xdr:nvSpPr>
        <xdr:cNvPr id="43" name="ลูกศรเชื่อมต่อแบบตรง 43"/>
        <xdr:cNvSpPr>
          <a:spLocks/>
        </xdr:cNvSpPr>
      </xdr:nvSpPr>
      <xdr:spPr>
        <a:xfrm rot="5400000" flipH="1" flipV="1">
          <a:off x="4124325" y="13106400"/>
          <a:ext cx="238125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27</xdr:col>
      <xdr:colOff>285750</xdr:colOff>
      <xdr:row>43</xdr:row>
      <xdr:rowOff>76200</xdr:rowOff>
    </xdr:from>
    <xdr:to>
      <xdr:col>29</xdr:col>
      <xdr:colOff>228600</xdr:colOff>
      <xdr:row>44</xdr:row>
      <xdr:rowOff>57150</xdr:rowOff>
    </xdr:to>
    <xdr:sp>
      <xdr:nvSpPr>
        <xdr:cNvPr id="44" name="คำบรรยายภาพแบบเส้น 2 (ไม่มีเส้นขอบ) 44"/>
        <xdr:cNvSpPr>
          <a:spLocks/>
        </xdr:cNvSpPr>
      </xdr:nvSpPr>
      <xdr:spPr>
        <a:xfrm>
          <a:off x="8258175" y="13106400"/>
          <a:ext cx="533400" cy="0"/>
        </a:xfrm>
        <a:prstGeom prst="callout2">
          <a:avLst>
            <a:gd name="adj1" fmla="val 15069"/>
            <a:gd name="adj2" fmla="val -88652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Z43</a:t>
          </a:r>
        </a:p>
      </xdr:txBody>
    </xdr:sp>
    <xdr:clientData/>
  </xdr:twoCellAnchor>
  <xdr:twoCellAnchor>
    <xdr:from>
      <xdr:col>31</xdr:col>
      <xdr:colOff>28575</xdr:colOff>
      <xdr:row>44</xdr:row>
      <xdr:rowOff>314325</xdr:rowOff>
    </xdr:from>
    <xdr:to>
      <xdr:col>32</xdr:col>
      <xdr:colOff>266700</xdr:colOff>
      <xdr:row>45</xdr:row>
      <xdr:rowOff>295275</xdr:rowOff>
    </xdr:to>
    <xdr:sp>
      <xdr:nvSpPr>
        <xdr:cNvPr id="45" name="คำบรรยายภาพแบบเส้น 2 (ไม่มีเส้นขอบ) 45"/>
        <xdr:cNvSpPr>
          <a:spLocks/>
        </xdr:cNvSpPr>
      </xdr:nvSpPr>
      <xdr:spPr>
        <a:xfrm>
          <a:off x="9182100" y="13106400"/>
          <a:ext cx="533400" cy="0"/>
        </a:xfrm>
        <a:prstGeom prst="callout2">
          <a:avLst>
            <a:gd name="adj1" fmla="val 11115"/>
            <a:gd name="adj2" fmla="val -78384"/>
            <a:gd name="adj3" fmla="val -60282"/>
            <a:gd name="adj4" fmla="val 70773"/>
          </a:avLst>
        </a:prstGeom>
        <a:solidFill>
          <a:srgbClr val="604A7B"/>
        </a:solidFill>
        <a:ln w="19050" cmpd="sng">
          <a:solidFill>
            <a:srgbClr val="FF0000"/>
          </a:solidFill>
          <a:prstDash val="dash"/>
          <a:headEnd type="stealth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AF45</a:t>
          </a:r>
        </a:p>
      </xdr:txBody>
    </xdr:sp>
    <xdr:clientData/>
  </xdr:twoCellAnchor>
  <xdr:twoCellAnchor>
    <xdr:from>
      <xdr:col>33</xdr:col>
      <xdr:colOff>285750</xdr:colOff>
      <xdr:row>44</xdr:row>
      <xdr:rowOff>266700</xdr:rowOff>
    </xdr:from>
    <xdr:to>
      <xdr:col>33</xdr:col>
      <xdr:colOff>285750</xdr:colOff>
      <xdr:row>47</xdr:row>
      <xdr:rowOff>95250</xdr:rowOff>
    </xdr:to>
    <xdr:sp>
      <xdr:nvSpPr>
        <xdr:cNvPr id="46" name="ลูกศรเชื่อมต่อแบบตรง 46"/>
        <xdr:cNvSpPr>
          <a:spLocks/>
        </xdr:cNvSpPr>
      </xdr:nvSpPr>
      <xdr:spPr>
        <a:xfrm rot="16200000" flipV="1">
          <a:off x="10029825" y="13106400"/>
          <a:ext cx="0" cy="0"/>
        </a:xfrm>
        <a:prstGeom prst="straightConnector1">
          <a:avLst/>
        </a:prstGeom>
        <a:noFill/>
        <a:ln w="19050" cmpd="sng">
          <a:solidFill>
            <a:srgbClr val="FF0000"/>
          </a:solidFill>
          <a:prstDash val="dash"/>
          <a:headEnd type="diamond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4" tint="-0.24997000396251678"/>
  </sheetPr>
  <dimension ref="A1:AI38"/>
  <sheetViews>
    <sheetView view="pageBreakPreview" zoomScaleSheetLayoutView="100" zoomScalePageLayoutView="0" workbookViewId="0" topLeftCell="A4">
      <selection activeCell="B5" sqref="B5"/>
    </sheetView>
  </sheetViews>
  <sheetFormatPr defaultColWidth="9.00390625" defaultRowHeight="14.25"/>
  <cols>
    <col min="1" max="1" width="5.25390625" style="107" customWidth="1"/>
    <col min="2" max="2" width="127.375" style="107" customWidth="1"/>
    <col min="3" max="36" width="3.875" style="107" customWidth="1"/>
    <col min="37" max="70" width="3.875" style="107" hidden="1" customWidth="1"/>
    <col min="71" max="71" width="3.875" style="107" customWidth="1"/>
    <col min="72" max="101" width="5.75390625" style="107" customWidth="1"/>
    <col min="102" max="16384" width="9.00390625" style="107" customWidth="1"/>
  </cols>
  <sheetData>
    <row r="1" ht="34.5">
      <c r="A1" s="104" t="s">
        <v>117</v>
      </c>
    </row>
    <row r="2" spans="1:35" ht="62.25" customHeight="1">
      <c r="A2" s="105">
        <v>1</v>
      </c>
      <c r="B2" s="109" t="s">
        <v>124</v>
      </c>
      <c r="AI2" s="107" t="s">
        <v>116</v>
      </c>
    </row>
    <row r="3" spans="1:2" ht="30" customHeight="1">
      <c r="A3" s="105">
        <v>2</v>
      </c>
      <c r="B3" s="107" t="s">
        <v>122</v>
      </c>
    </row>
    <row r="4" spans="1:2" ht="30" customHeight="1">
      <c r="A4" s="105">
        <v>3</v>
      </c>
      <c r="B4" s="107" t="s">
        <v>123</v>
      </c>
    </row>
    <row r="5" spans="1:2" ht="30" customHeight="1">
      <c r="A5" s="105">
        <v>4</v>
      </c>
      <c r="B5" s="107" t="s">
        <v>121</v>
      </c>
    </row>
    <row r="6" ht="30" customHeight="1">
      <c r="A6" s="105"/>
    </row>
    <row r="7" ht="30" customHeight="1">
      <c r="A7" s="105"/>
    </row>
    <row r="8" ht="30" customHeight="1">
      <c r="A8" s="105"/>
    </row>
    <row r="9" ht="30" customHeight="1">
      <c r="A9" s="105"/>
    </row>
    <row r="10" ht="30" customHeight="1">
      <c r="A10" s="105"/>
    </row>
    <row r="11" ht="30" customHeight="1">
      <c r="A11" s="105"/>
    </row>
    <row r="12" ht="30" customHeight="1">
      <c r="A12" s="105"/>
    </row>
    <row r="13" ht="30" customHeight="1">
      <c r="A13" s="105"/>
    </row>
    <row r="14" ht="14.25" customHeight="1">
      <c r="A14" s="105"/>
    </row>
    <row r="15" spans="1:2" ht="30" customHeight="1">
      <c r="A15" s="105">
        <v>5</v>
      </c>
      <c r="B15" s="106" t="s">
        <v>118</v>
      </c>
    </row>
    <row r="16" spans="1:2" ht="30" customHeight="1">
      <c r="A16" s="105">
        <v>6</v>
      </c>
      <c r="B16" s="107" t="s">
        <v>119</v>
      </c>
    </row>
    <row r="17" spans="1:2" ht="30" customHeight="1">
      <c r="A17" s="105">
        <v>7</v>
      </c>
      <c r="B17" s="107" t="s">
        <v>120</v>
      </c>
    </row>
    <row r="18" spans="1:2" ht="30" customHeight="1">
      <c r="A18" s="105"/>
      <c r="B18" s="108"/>
    </row>
    <row r="19" spans="1:2" ht="30" customHeight="1">
      <c r="A19" s="105"/>
      <c r="B19" s="108"/>
    </row>
    <row r="20" ht="30" customHeight="1">
      <c r="A20" s="105"/>
    </row>
    <row r="21" ht="30" customHeight="1">
      <c r="A21" s="105"/>
    </row>
    <row r="22" ht="30" customHeight="1"/>
    <row r="23" ht="30" customHeight="1">
      <c r="A23" s="105"/>
    </row>
    <row r="24" ht="30" customHeight="1">
      <c r="A24" s="105"/>
    </row>
    <row r="25" ht="30" customHeight="1">
      <c r="A25" s="105"/>
    </row>
    <row r="26" ht="30" customHeight="1">
      <c r="A26" s="105"/>
    </row>
    <row r="27" ht="30" customHeight="1">
      <c r="A27" s="105"/>
    </row>
    <row r="28" ht="30" customHeight="1">
      <c r="A28" s="105"/>
    </row>
    <row r="29" ht="30" customHeight="1">
      <c r="A29" s="105"/>
    </row>
    <row r="30" ht="30" customHeight="1"/>
    <row r="31" spans="1:2" ht="27.75">
      <c r="A31" s="105"/>
      <c r="B31" s="105"/>
    </row>
    <row r="32" ht="27.75">
      <c r="A32" s="105"/>
    </row>
    <row r="33" spans="1:2" ht="27.75">
      <c r="A33" s="105"/>
      <c r="B33" s="105"/>
    </row>
    <row r="34" spans="1:2" ht="27.75">
      <c r="A34" s="105"/>
      <c r="B34" s="106"/>
    </row>
    <row r="35" spans="1:2" ht="27.75">
      <c r="A35" s="105"/>
      <c r="B35" s="106"/>
    </row>
    <row r="36" spans="1:2" ht="27.75">
      <c r="A36" s="105"/>
      <c r="B36" s="105"/>
    </row>
    <row r="37" spans="1:2" ht="27.75">
      <c r="A37" s="105"/>
      <c r="B37" s="105"/>
    </row>
    <row r="38" ht="27.75">
      <c r="A38" s="105"/>
    </row>
  </sheetData>
  <sheetProtection password="CCE5" sheet="1" objects="1" scenarios="1" selectLockedCells="1" selectUnlockedCells="1"/>
  <printOptions/>
  <pageMargins left="0.1968503937007874" right="0.1968503937007874" top="0.3937007874015748" bottom="0.4330708661417323" header="0.11811023622047245" footer="0.15748031496062992"/>
  <pageSetup orientation="landscape" paperSize="9" r:id="rId2"/>
  <headerFooter alignWithMargins="0">
    <oddFooter>&amp;C&amp;"Cordia New,ตัวหนา"&amp;14&amp;K03+000สำนักงานคลังเขต 7 นครปฐม  จัดทำขึ้นเพื่อ "ทดสอบคำนวณบำเหน็จบำนาญ" :&amp;F : &amp;A</oddFooter>
  </headerFooter>
  <colBreaks count="1" manualBreakCount="1">
    <brk id="2" max="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4" tint="-0.24997000396251678"/>
  </sheetPr>
  <dimension ref="A1:CV102"/>
  <sheetViews>
    <sheetView showGridLines="0" zoomScaleSheetLayoutView="100" zoomScalePageLayoutView="0" workbookViewId="0" topLeftCell="A1">
      <selection activeCell="F3" sqref="F3"/>
    </sheetView>
  </sheetViews>
  <sheetFormatPr defaultColWidth="9.00390625" defaultRowHeight="14.25"/>
  <cols>
    <col min="1" max="35" width="3.875" style="5" customWidth="1"/>
    <col min="36" max="69" width="3.875" style="5" hidden="1" customWidth="1"/>
    <col min="70" max="70" width="3.875" style="5" customWidth="1"/>
    <col min="71" max="100" width="5.75390625" style="5" customWidth="1"/>
    <col min="101" max="16384" width="9.00390625" style="5" customWidth="1"/>
  </cols>
  <sheetData>
    <row r="1" spans="1:100" ht="25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M1" s="252" t="s">
        <v>61</v>
      </c>
      <c r="AN1" s="253"/>
      <c r="AO1" s="253"/>
      <c r="AP1" s="253"/>
      <c r="AQ1" s="254"/>
      <c r="AR1" s="6"/>
      <c r="AS1" s="252" t="s">
        <v>60</v>
      </c>
      <c r="AT1" s="253"/>
      <c r="AU1" s="253"/>
      <c r="AV1" s="254"/>
      <c r="AW1" s="6"/>
      <c r="AX1" s="7"/>
      <c r="AY1" s="272" t="s">
        <v>58</v>
      </c>
      <c r="AZ1" s="273"/>
      <c r="BA1" s="273"/>
      <c r="BB1" s="273"/>
      <c r="BC1" s="273"/>
      <c r="BD1" s="27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</row>
    <row r="2" spans="1:57" ht="25.5" customHeight="1">
      <c r="A2" s="8"/>
      <c r="B2" s="9" t="s">
        <v>62</v>
      </c>
      <c r="AB2" s="280" t="s">
        <v>63</v>
      </c>
      <c r="AC2" s="281"/>
      <c r="AD2" s="281"/>
      <c r="AE2" s="281"/>
      <c r="AF2" s="281"/>
      <c r="AG2" s="281"/>
      <c r="AH2" s="281"/>
      <c r="AI2" s="282"/>
      <c r="AM2" s="68" t="s">
        <v>0</v>
      </c>
      <c r="AN2" s="255" t="s">
        <v>1</v>
      </c>
      <c r="AO2" s="255"/>
      <c r="AP2" s="255" t="s">
        <v>2</v>
      </c>
      <c r="AQ2" s="255"/>
      <c r="AS2" s="258">
        <f>AY3+BA3+BC3</f>
        <v>13310</v>
      </c>
      <c r="AT2" s="259"/>
      <c r="AU2" s="259"/>
      <c r="AV2" s="260"/>
      <c r="AW2" s="10" t="s">
        <v>0</v>
      </c>
      <c r="AY2" s="275">
        <f>AM3-AM4</f>
        <v>-10</v>
      </c>
      <c r="AZ2" s="275"/>
      <c r="BA2" s="275">
        <f>AN3-AN4</f>
        <v>0</v>
      </c>
      <c r="BB2" s="275"/>
      <c r="BC2" s="275">
        <f>AP3-AP4</f>
        <v>37</v>
      </c>
      <c r="BD2" s="275"/>
      <c r="BE2" s="11" t="s">
        <v>59</v>
      </c>
    </row>
    <row r="3" spans="1:57" ht="25.5" customHeight="1">
      <c r="A3" s="8"/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3"/>
      <c r="M3" s="68" t="s">
        <v>0</v>
      </c>
      <c r="N3" s="267" t="s">
        <v>1</v>
      </c>
      <c r="O3" s="268"/>
      <c r="P3" s="267" t="s">
        <v>2</v>
      </c>
      <c r="Q3" s="268"/>
      <c r="R3" s="13"/>
      <c r="AB3" s="283"/>
      <c r="AC3" s="284"/>
      <c r="AD3" s="284"/>
      <c r="AE3" s="284"/>
      <c r="AF3" s="284"/>
      <c r="AG3" s="284"/>
      <c r="AH3" s="284"/>
      <c r="AI3" s="285"/>
      <c r="AK3" s="14" t="s">
        <v>57</v>
      </c>
      <c r="AM3" s="66">
        <f>M5</f>
        <v>1</v>
      </c>
      <c r="AN3" s="203">
        <f>N5</f>
        <v>10</v>
      </c>
      <c r="AO3" s="203"/>
      <c r="AP3" s="279">
        <f>P5</f>
        <v>2556</v>
      </c>
      <c r="AQ3" s="279"/>
      <c r="AS3" s="276">
        <f>AS2/360</f>
        <v>36.97222222222222</v>
      </c>
      <c r="AT3" s="277"/>
      <c r="AU3" s="277"/>
      <c r="AV3" s="278"/>
      <c r="AW3" s="10" t="s">
        <v>2</v>
      </c>
      <c r="AY3" s="265">
        <f>AY2</f>
        <v>-10</v>
      </c>
      <c r="AZ3" s="265"/>
      <c r="BA3" s="265">
        <f>BA2*30</f>
        <v>0</v>
      </c>
      <c r="BB3" s="265"/>
      <c r="BC3" s="265">
        <f>BC2*360</f>
        <v>13320</v>
      </c>
      <c r="BD3" s="265"/>
      <c r="BE3" s="11" t="s">
        <v>45</v>
      </c>
    </row>
    <row r="4" spans="1:56" ht="25.5" customHeight="1">
      <c r="A4" s="8"/>
      <c r="B4" s="15" t="s">
        <v>5</v>
      </c>
      <c r="C4" s="16" t="s">
        <v>4</v>
      </c>
      <c r="D4" s="13"/>
      <c r="E4" s="13"/>
      <c r="F4" s="13"/>
      <c r="G4" s="13"/>
      <c r="H4" s="13"/>
      <c r="I4" s="13"/>
      <c r="J4" s="13"/>
      <c r="K4" s="13"/>
      <c r="M4" s="78">
        <v>11</v>
      </c>
      <c r="N4" s="233">
        <v>10</v>
      </c>
      <c r="O4" s="234"/>
      <c r="P4" s="233">
        <v>2519</v>
      </c>
      <c r="Q4" s="234"/>
      <c r="R4" s="13"/>
      <c r="S4" s="69"/>
      <c r="T4" s="271"/>
      <c r="U4" s="271"/>
      <c r="V4" s="271"/>
      <c r="W4" s="271"/>
      <c r="AB4" s="283"/>
      <c r="AC4" s="284"/>
      <c r="AD4" s="284"/>
      <c r="AE4" s="284"/>
      <c r="AF4" s="284"/>
      <c r="AG4" s="284"/>
      <c r="AH4" s="284"/>
      <c r="AI4" s="285"/>
      <c r="AK4" s="14" t="s">
        <v>56</v>
      </c>
      <c r="AM4" s="67">
        <f>M4</f>
        <v>11</v>
      </c>
      <c r="AN4" s="265">
        <f>N4</f>
        <v>10</v>
      </c>
      <c r="AO4" s="265"/>
      <c r="AP4" s="265">
        <f>P4</f>
        <v>2519</v>
      </c>
      <c r="AQ4" s="265"/>
      <c r="AS4" s="17"/>
      <c r="AT4" s="17"/>
      <c r="AU4" s="17"/>
      <c r="AV4" s="17"/>
      <c r="AW4" s="18"/>
      <c r="AY4" s="271"/>
      <c r="AZ4" s="271"/>
      <c r="BA4" s="271"/>
      <c r="BB4" s="271"/>
      <c r="BC4" s="271"/>
      <c r="BD4" s="271"/>
    </row>
    <row r="5" spans="1:43" ht="25.5" customHeight="1">
      <c r="A5" s="8"/>
      <c r="B5" s="15" t="s">
        <v>6</v>
      </c>
      <c r="C5" s="16" t="s">
        <v>37</v>
      </c>
      <c r="D5" s="13"/>
      <c r="E5" s="13"/>
      <c r="F5" s="13"/>
      <c r="G5" s="13"/>
      <c r="H5" s="13"/>
      <c r="I5" s="13"/>
      <c r="J5" s="13"/>
      <c r="K5" s="13"/>
      <c r="M5" s="78">
        <v>1</v>
      </c>
      <c r="N5" s="233">
        <v>10</v>
      </c>
      <c r="O5" s="234"/>
      <c r="P5" s="233">
        <v>2556</v>
      </c>
      <c r="Q5" s="234"/>
      <c r="R5" s="13"/>
      <c r="S5" s="69"/>
      <c r="T5" s="271"/>
      <c r="U5" s="271"/>
      <c r="V5" s="271"/>
      <c r="W5" s="271"/>
      <c r="AB5" s="283"/>
      <c r="AC5" s="284"/>
      <c r="AD5" s="284"/>
      <c r="AE5" s="284"/>
      <c r="AF5" s="284"/>
      <c r="AG5" s="284"/>
      <c r="AH5" s="284"/>
      <c r="AI5" s="285"/>
      <c r="AM5" s="272" t="s">
        <v>53</v>
      </c>
      <c r="AN5" s="273"/>
      <c r="AO5" s="274"/>
      <c r="AP5" s="18"/>
      <c r="AQ5" s="18"/>
    </row>
    <row r="6" spans="1:48" ht="25.5" customHeight="1">
      <c r="A6" s="8"/>
      <c r="B6" s="15" t="s">
        <v>7</v>
      </c>
      <c r="C6" s="16" t="s">
        <v>50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AB6" s="286"/>
      <c r="AC6" s="287"/>
      <c r="AD6" s="287"/>
      <c r="AE6" s="287"/>
      <c r="AF6" s="287"/>
      <c r="AG6" s="287"/>
      <c r="AH6" s="287"/>
      <c r="AI6" s="288"/>
      <c r="AM6" s="68" t="s">
        <v>0</v>
      </c>
      <c r="AN6" s="267" t="s">
        <v>1</v>
      </c>
      <c r="AO6" s="268"/>
      <c r="AP6" s="267" t="s">
        <v>2</v>
      </c>
      <c r="AQ6" s="268"/>
      <c r="AS6" s="252" t="s">
        <v>48</v>
      </c>
      <c r="AT6" s="253"/>
      <c r="AU6" s="253"/>
      <c r="AV6" s="254"/>
    </row>
    <row r="7" spans="1:49" ht="25.5" customHeight="1">
      <c r="A7" s="8"/>
      <c r="B7" s="13"/>
      <c r="C7" s="13"/>
      <c r="D7" s="19" t="s">
        <v>38</v>
      </c>
      <c r="E7" s="20" t="s">
        <v>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33">
        <v>1</v>
      </c>
      <c r="T7" s="234"/>
      <c r="U7" s="16" t="s">
        <v>72</v>
      </c>
      <c r="AJ7" s="21" t="s">
        <v>54</v>
      </c>
      <c r="AK7" s="70">
        <f>S7</f>
        <v>1</v>
      </c>
      <c r="AM7" s="22"/>
      <c r="AN7" s="269">
        <f>IF(AK7=1,3,0)</f>
        <v>3</v>
      </c>
      <c r="AO7" s="270"/>
      <c r="AP7" s="23"/>
      <c r="AQ7" s="24"/>
      <c r="AS7" s="258">
        <f>AM10+AN10-AM11-AN11</f>
        <v>124</v>
      </c>
      <c r="AT7" s="259"/>
      <c r="AU7" s="259"/>
      <c r="AV7" s="260"/>
      <c r="AW7" s="10" t="s">
        <v>0</v>
      </c>
    </row>
    <row r="8" spans="1:49" ht="25.5" customHeight="1">
      <c r="A8" s="8"/>
      <c r="B8" s="13"/>
      <c r="C8" s="13"/>
      <c r="D8" s="19" t="s">
        <v>39</v>
      </c>
      <c r="E8" s="20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33">
        <v>2</v>
      </c>
      <c r="T8" s="234"/>
      <c r="U8" s="16" t="s">
        <v>73</v>
      </c>
      <c r="AJ8" s="21" t="s">
        <v>55</v>
      </c>
      <c r="AK8" s="70">
        <f>S8</f>
        <v>2</v>
      </c>
      <c r="AM8" s="67">
        <f>IF($AK$8=2,8,0)</f>
        <v>8</v>
      </c>
      <c r="AN8" s="265">
        <f>IF(AK8=2,2,0)</f>
        <v>2</v>
      </c>
      <c r="AO8" s="265"/>
      <c r="AP8" s="23"/>
      <c r="AQ8" s="24"/>
      <c r="AS8" s="248">
        <f>AS7/30</f>
        <v>4.133333333333334</v>
      </c>
      <c r="AT8" s="249"/>
      <c r="AU8" s="249"/>
      <c r="AV8" s="250"/>
      <c r="AW8" s="10" t="s">
        <v>1</v>
      </c>
    </row>
    <row r="9" spans="1:41" ht="25.5" customHeight="1">
      <c r="A9" s="8"/>
      <c r="B9" s="13"/>
      <c r="C9" s="13"/>
      <c r="D9" s="19" t="s">
        <v>40</v>
      </c>
      <c r="E9" s="25" t="s">
        <v>12</v>
      </c>
      <c r="F9" s="20" t="s">
        <v>34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AK9" s="155" t="s">
        <v>42</v>
      </c>
      <c r="AL9" s="247"/>
      <c r="AM9" s="73">
        <f>AM8</f>
        <v>8</v>
      </c>
      <c r="AN9" s="251">
        <f>AN7+AN8</f>
        <v>5</v>
      </c>
      <c r="AO9" s="251"/>
    </row>
    <row r="10" spans="1:41" ht="25.5" customHeight="1">
      <c r="A10" s="8"/>
      <c r="B10" s="13"/>
      <c r="C10" s="13"/>
      <c r="D10" s="13"/>
      <c r="E10" s="26"/>
      <c r="F10" s="13"/>
      <c r="H10" s="68" t="s">
        <v>0</v>
      </c>
      <c r="I10" s="255" t="s">
        <v>1</v>
      </c>
      <c r="J10" s="264"/>
      <c r="K10" s="3"/>
      <c r="L10" s="3"/>
      <c r="M10" s="13"/>
      <c r="N10" s="13"/>
      <c r="O10" s="13"/>
      <c r="P10" s="13"/>
      <c r="Q10" s="13"/>
      <c r="R10" s="13"/>
      <c r="AK10" s="155" t="s">
        <v>45</v>
      </c>
      <c r="AL10" s="247"/>
      <c r="AM10" s="66">
        <f>AM9</f>
        <v>8</v>
      </c>
      <c r="AN10" s="203">
        <f>AN9*30</f>
        <v>150</v>
      </c>
      <c r="AO10" s="203"/>
    </row>
    <row r="11" spans="1:41" ht="25.5" customHeight="1">
      <c r="A11" s="8"/>
      <c r="E11" s="8"/>
      <c r="H11" s="71">
        <v>4</v>
      </c>
      <c r="I11" s="266">
        <v>1</v>
      </c>
      <c r="J11" s="266"/>
      <c r="K11" s="2"/>
      <c r="L11" s="2"/>
      <c r="AK11" s="155" t="s">
        <v>49</v>
      </c>
      <c r="AL11" s="155"/>
      <c r="AM11" s="72">
        <f>H11</f>
        <v>4</v>
      </c>
      <c r="AN11" s="263">
        <f>I11*30</f>
        <v>30</v>
      </c>
      <c r="AO11" s="263"/>
    </row>
    <row r="12" spans="1:48" ht="25.5" customHeight="1">
      <c r="A12" s="8"/>
      <c r="B12" s="15" t="s">
        <v>8</v>
      </c>
      <c r="C12" s="16" t="s">
        <v>114</v>
      </c>
      <c r="T12" s="68" t="s">
        <v>0</v>
      </c>
      <c r="U12" s="267" t="s">
        <v>1</v>
      </c>
      <c r="V12" s="268"/>
      <c r="W12" s="267" t="s">
        <v>2</v>
      </c>
      <c r="X12" s="268"/>
      <c r="AK12" s="6"/>
      <c r="AL12" s="6"/>
      <c r="AM12" s="252" t="s">
        <v>51</v>
      </c>
      <c r="AN12" s="253"/>
      <c r="AO12" s="253"/>
      <c r="AP12" s="253"/>
      <c r="AQ12" s="254"/>
      <c r="AS12" s="252" t="s">
        <v>48</v>
      </c>
      <c r="AT12" s="253"/>
      <c r="AU12" s="253"/>
      <c r="AV12" s="254"/>
    </row>
    <row r="13" spans="1:49" ht="25.5" customHeight="1">
      <c r="A13" s="8"/>
      <c r="T13" s="71">
        <v>15</v>
      </c>
      <c r="U13" s="261">
        <v>6</v>
      </c>
      <c r="V13" s="262"/>
      <c r="W13" s="261">
        <v>9</v>
      </c>
      <c r="X13" s="262"/>
      <c r="AK13" s="155" t="s">
        <v>45</v>
      </c>
      <c r="AL13" s="247"/>
      <c r="AM13" s="66">
        <f>T13</f>
        <v>15</v>
      </c>
      <c r="AN13" s="203">
        <f>U13*30</f>
        <v>180</v>
      </c>
      <c r="AO13" s="203"/>
      <c r="AP13" s="203">
        <f>W13*360</f>
        <v>3240</v>
      </c>
      <c r="AQ13" s="203"/>
      <c r="AS13" s="258">
        <f>AM13+AN13+AP13-AM14-AN14-AP14</f>
        <v>2974</v>
      </c>
      <c r="AT13" s="259"/>
      <c r="AU13" s="259"/>
      <c r="AV13" s="260"/>
      <c r="AW13" s="10" t="s">
        <v>0</v>
      </c>
    </row>
    <row r="14" spans="1:49" ht="25.5" customHeight="1">
      <c r="A14" s="8"/>
      <c r="E14" s="25" t="s">
        <v>12</v>
      </c>
      <c r="F14" s="20" t="s">
        <v>33</v>
      </c>
      <c r="G14" s="13"/>
      <c r="H14" s="13"/>
      <c r="I14" s="13"/>
      <c r="J14" s="13"/>
      <c r="K14" s="13"/>
      <c r="L14" s="13"/>
      <c r="AK14" s="155" t="s">
        <v>49</v>
      </c>
      <c r="AL14" s="155"/>
      <c r="AM14" s="72">
        <f>H16</f>
        <v>11</v>
      </c>
      <c r="AN14" s="263">
        <f>I16*30</f>
        <v>90</v>
      </c>
      <c r="AO14" s="263"/>
      <c r="AP14" s="263">
        <f>K16*360</f>
        <v>360</v>
      </c>
      <c r="AQ14" s="263"/>
      <c r="AS14" s="248">
        <f>AS13/360</f>
        <v>8.261111111111111</v>
      </c>
      <c r="AT14" s="249"/>
      <c r="AU14" s="249"/>
      <c r="AV14" s="250"/>
      <c r="AW14" s="10" t="s">
        <v>2</v>
      </c>
    </row>
    <row r="15" spans="1:43" ht="25.5" customHeight="1">
      <c r="A15" s="8"/>
      <c r="E15" s="26"/>
      <c r="F15" s="13"/>
      <c r="H15" s="68" t="s">
        <v>0</v>
      </c>
      <c r="I15" s="255" t="s">
        <v>1</v>
      </c>
      <c r="J15" s="255"/>
      <c r="K15" s="255" t="s">
        <v>2</v>
      </c>
      <c r="L15" s="255"/>
      <c r="AM15" s="252" t="s">
        <v>52</v>
      </c>
      <c r="AN15" s="253"/>
      <c r="AO15" s="253"/>
      <c r="AP15" s="253"/>
      <c r="AQ15" s="254"/>
    </row>
    <row r="16" spans="1:48" ht="25.5" customHeight="1">
      <c r="A16" s="8"/>
      <c r="E16" s="8"/>
      <c r="H16" s="74">
        <v>11</v>
      </c>
      <c r="I16" s="242">
        <v>3</v>
      </c>
      <c r="J16" s="242"/>
      <c r="K16" s="242">
        <v>1</v>
      </c>
      <c r="L16" s="242"/>
      <c r="AM16" s="68" t="s">
        <v>0</v>
      </c>
      <c r="AN16" s="255" t="s">
        <v>1</v>
      </c>
      <c r="AO16" s="255"/>
      <c r="AP16" s="255" t="s">
        <v>2</v>
      </c>
      <c r="AQ16" s="255"/>
      <c r="AS16" s="252" t="s">
        <v>44</v>
      </c>
      <c r="AT16" s="253"/>
      <c r="AU16" s="253"/>
      <c r="AV16" s="254"/>
    </row>
    <row r="17" spans="1:49" ht="25.5" customHeight="1">
      <c r="A17" s="8"/>
      <c r="E17" s="8"/>
      <c r="G17" s="27"/>
      <c r="H17" s="69"/>
      <c r="I17" s="69"/>
      <c r="J17" s="69"/>
      <c r="K17" s="69"/>
      <c r="L17" s="69"/>
      <c r="M17" s="27"/>
      <c r="N17" s="27"/>
      <c r="R17" s="68" t="s">
        <v>0</v>
      </c>
      <c r="S17" s="255" t="s">
        <v>1</v>
      </c>
      <c r="T17" s="255"/>
      <c r="U17" s="255" t="s">
        <v>2</v>
      </c>
      <c r="V17" s="255"/>
      <c r="Y17" s="68" t="s">
        <v>0</v>
      </c>
      <c r="Z17" s="255" t="s">
        <v>1</v>
      </c>
      <c r="AA17" s="255"/>
      <c r="AB17" s="255" t="s">
        <v>2</v>
      </c>
      <c r="AC17" s="255"/>
      <c r="AK17" s="11" t="s">
        <v>46</v>
      </c>
      <c r="AL17" s="6"/>
      <c r="AM17" s="75">
        <f>Y18</f>
        <v>1</v>
      </c>
      <c r="AN17" s="256">
        <f>Z18</f>
        <v>3</v>
      </c>
      <c r="AO17" s="256"/>
      <c r="AP17" s="257">
        <f>AB18</f>
        <v>2518</v>
      </c>
      <c r="AQ17" s="257"/>
      <c r="AS17" s="258">
        <f>AM20+AN20+AP20</f>
        <v>720</v>
      </c>
      <c r="AT17" s="259"/>
      <c r="AU17" s="259"/>
      <c r="AV17" s="260"/>
      <c r="AW17" s="10" t="s">
        <v>0</v>
      </c>
    </row>
    <row r="18" spans="1:49" ht="25.5" customHeight="1">
      <c r="A18" s="8"/>
      <c r="B18" s="15" t="s">
        <v>11</v>
      </c>
      <c r="C18" s="16" t="s">
        <v>92</v>
      </c>
      <c r="E18" s="8"/>
      <c r="G18" s="27"/>
      <c r="H18" s="69"/>
      <c r="I18" s="69"/>
      <c r="J18" s="69"/>
      <c r="K18" s="69"/>
      <c r="L18" s="69"/>
      <c r="M18" s="27"/>
      <c r="N18" s="27"/>
      <c r="P18" s="222" t="s">
        <v>35</v>
      </c>
      <c r="Q18" s="244"/>
      <c r="R18" s="74">
        <v>1</v>
      </c>
      <c r="S18" s="242">
        <v>3</v>
      </c>
      <c r="T18" s="242"/>
      <c r="U18" s="242">
        <v>2516</v>
      </c>
      <c r="V18" s="242"/>
      <c r="W18" s="245" t="s">
        <v>43</v>
      </c>
      <c r="X18" s="246"/>
      <c r="Y18" s="74">
        <v>1</v>
      </c>
      <c r="Z18" s="242">
        <v>3</v>
      </c>
      <c r="AA18" s="242"/>
      <c r="AB18" s="242">
        <v>2518</v>
      </c>
      <c r="AC18" s="242"/>
      <c r="AK18" s="11" t="s">
        <v>47</v>
      </c>
      <c r="AL18" s="6"/>
      <c r="AM18" s="77">
        <f>R18</f>
        <v>1</v>
      </c>
      <c r="AN18" s="243">
        <f>S18</f>
        <v>3</v>
      </c>
      <c r="AO18" s="243"/>
      <c r="AP18" s="243">
        <f>U18</f>
        <v>2516</v>
      </c>
      <c r="AQ18" s="243"/>
      <c r="AS18" s="248">
        <f>AS17/360</f>
        <v>2</v>
      </c>
      <c r="AT18" s="249"/>
      <c r="AU18" s="249"/>
      <c r="AV18" s="250"/>
      <c r="AW18" s="10" t="s">
        <v>2</v>
      </c>
    </row>
    <row r="19" spans="1:43" ht="25.5" customHeight="1">
      <c r="A19" s="8"/>
      <c r="E19" s="8"/>
      <c r="G19" s="27"/>
      <c r="H19" s="69"/>
      <c r="I19" s="2"/>
      <c r="J19" s="2"/>
      <c r="K19" s="2"/>
      <c r="L19" s="2"/>
      <c r="M19" s="27"/>
      <c r="N19" s="27"/>
      <c r="AK19" s="155" t="s">
        <v>42</v>
      </c>
      <c r="AL19" s="247"/>
      <c r="AM19" s="73">
        <f>AM17-AM18</f>
        <v>0</v>
      </c>
      <c r="AN19" s="251">
        <f>AN17-AN18</f>
        <v>0</v>
      </c>
      <c r="AO19" s="251"/>
      <c r="AP19" s="251">
        <f>AP17-AP18</f>
        <v>2</v>
      </c>
      <c r="AQ19" s="251"/>
    </row>
    <row r="20" spans="1:43" ht="25.5" customHeight="1">
      <c r="A20" s="8"/>
      <c r="B20" s="15" t="s">
        <v>41</v>
      </c>
      <c r="C20" s="16" t="s">
        <v>13</v>
      </c>
      <c r="H20" s="229">
        <v>29000</v>
      </c>
      <c r="I20" s="230"/>
      <c r="J20" s="230"/>
      <c r="K20" s="230"/>
      <c r="L20" s="231"/>
      <c r="M20" s="76" t="s">
        <v>14</v>
      </c>
      <c r="O20" s="28"/>
      <c r="P20" s="28"/>
      <c r="Q20" s="28"/>
      <c r="R20" s="28"/>
      <c r="S20" s="28"/>
      <c r="T20" s="28"/>
      <c r="U20" s="28"/>
      <c r="AK20" s="155" t="s">
        <v>45</v>
      </c>
      <c r="AL20" s="247"/>
      <c r="AM20" s="66">
        <f>AM19</f>
        <v>0</v>
      </c>
      <c r="AN20" s="203">
        <f>AN19*30</f>
        <v>0</v>
      </c>
      <c r="AO20" s="203"/>
      <c r="AP20" s="203">
        <f>AP19*360</f>
        <v>720</v>
      </c>
      <c r="AQ20" s="203"/>
    </row>
    <row r="21" spans="1:58" ht="25.5" customHeight="1">
      <c r="A21" s="8"/>
      <c r="B21" s="15" t="s">
        <v>15</v>
      </c>
      <c r="C21" s="16" t="s">
        <v>115</v>
      </c>
      <c r="AM21" s="199" t="s">
        <v>107</v>
      </c>
      <c r="AN21" s="199"/>
      <c r="AR21" s="199" t="s">
        <v>108</v>
      </c>
      <c r="AS21" s="199"/>
      <c r="AW21" s="15" t="s">
        <v>41</v>
      </c>
      <c r="AX21" s="16" t="s">
        <v>13</v>
      </c>
      <c r="BB21" s="237">
        <f>H20</f>
        <v>29000</v>
      </c>
      <c r="BC21" s="238"/>
      <c r="BD21" s="238"/>
      <c r="BE21" s="239"/>
      <c r="BF21" s="76" t="s">
        <v>14</v>
      </c>
    </row>
    <row r="22" spans="1:69" ht="25.5" customHeight="1">
      <c r="A22" s="8"/>
      <c r="D22" s="15" t="s">
        <v>16</v>
      </c>
      <c r="E22" s="20" t="s">
        <v>17</v>
      </c>
      <c r="J22" s="229">
        <v>29000</v>
      </c>
      <c r="K22" s="230"/>
      <c r="L22" s="231"/>
      <c r="M22" s="76" t="s">
        <v>14</v>
      </c>
      <c r="O22" s="20" t="s">
        <v>31</v>
      </c>
      <c r="P22" s="232">
        <v>6</v>
      </c>
      <c r="Q22" s="232"/>
      <c r="R22" s="29" t="s">
        <v>1</v>
      </c>
      <c r="S22" s="29"/>
      <c r="U22" s="15" t="s">
        <v>24</v>
      </c>
      <c r="V22" s="20" t="s">
        <v>17</v>
      </c>
      <c r="AA22" s="229">
        <f>J28-500</f>
        <v>25500</v>
      </c>
      <c r="AB22" s="230"/>
      <c r="AC22" s="231"/>
      <c r="AD22" s="76" t="s">
        <v>14</v>
      </c>
      <c r="AF22" s="20" t="s">
        <v>31</v>
      </c>
      <c r="AG22" s="232">
        <v>6</v>
      </c>
      <c r="AH22" s="232"/>
      <c r="AI22" s="29" t="s">
        <v>1</v>
      </c>
      <c r="AK22" s="228">
        <f>J22*P22</f>
        <v>174000</v>
      </c>
      <c r="AL22" s="228"/>
      <c r="AM22" s="228"/>
      <c r="AN22" s="228"/>
      <c r="AO22" s="6"/>
      <c r="AP22" s="228">
        <f aca="true" t="shared" si="0" ref="AP22:AP28">AA22*AG22</f>
        <v>153000</v>
      </c>
      <c r="AQ22" s="228"/>
      <c r="AR22" s="228"/>
      <c r="AS22" s="228"/>
      <c r="AW22" s="15" t="s">
        <v>70</v>
      </c>
      <c r="AX22" s="16" t="s">
        <v>76</v>
      </c>
      <c r="BE22" s="240">
        <f>Y34</f>
        <v>0</v>
      </c>
      <c r="BF22" s="241"/>
      <c r="BG22" s="30" t="s">
        <v>75</v>
      </c>
      <c r="BH22" s="6"/>
      <c r="BK22" s="235" t="s">
        <v>98</v>
      </c>
      <c r="BL22" s="235"/>
      <c r="BM22" s="235"/>
      <c r="BN22" s="31"/>
      <c r="BO22" s="30" t="s">
        <v>99</v>
      </c>
      <c r="BP22" s="31"/>
      <c r="BQ22" s="31"/>
    </row>
    <row r="23" spans="1:69" ht="25.5" customHeight="1">
      <c r="A23" s="8"/>
      <c r="D23" s="15" t="s">
        <v>18</v>
      </c>
      <c r="E23" s="20" t="s">
        <v>17</v>
      </c>
      <c r="J23" s="229">
        <f aca="true" t="shared" si="1" ref="J23:J28">J22-500</f>
        <v>28500</v>
      </c>
      <c r="K23" s="230"/>
      <c r="L23" s="231"/>
      <c r="M23" s="76" t="s">
        <v>14</v>
      </c>
      <c r="O23" s="20" t="s">
        <v>31</v>
      </c>
      <c r="P23" s="232">
        <v>6</v>
      </c>
      <c r="Q23" s="232"/>
      <c r="R23" s="29" t="s">
        <v>1</v>
      </c>
      <c r="U23" s="15" t="s">
        <v>25</v>
      </c>
      <c r="V23" s="20" t="s">
        <v>17</v>
      </c>
      <c r="AA23" s="229">
        <v>26860</v>
      </c>
      <c r="AB23" s="230"/>
      <c r="AC23" s="231"/>
      <c r="AD23" s="76" t="s">
        <v>14</v>
      </c>
      <c r="AF23" s="20" t="s">
        <v>31</v>
      </c>
      <c r="AG23" s="232">
        <v>6</v>
      </c>
      <c r="AH23" s="232"/>
      <c r="AI23" s="29" t="s">
        <v>1</v>
      </c>
      <c r="AK23" s="228">
        <f aca="true" t="shared" si="2" ref="AK23:AK28">J23*P23</f>
        <v>171000</v>
      </c>
      <c r="AL23" s="228"/>
      <c r="AM23" s="228"/>
      <c r="AN23" s="228"/>
      <c r="AO23" s="6"/>
      <c r="AP23" s="228">
        <f t="shared" si="0"/>
        <v>161160</v>
      </c>
      <c r="AQ23" s="228"/>
      <c r="AR23" s="228"/>
      <c r="AS23" s="228"/>
      <c r="AW23" s="32" t="s">
        <v>97</v>
      </c>
      <c r="AX23" s="236" t="s">
        <v>77</v>
      </c>
      <c r="AY23" s="236"/>
      <c r="AZ23" s="236"/>
      <c r="BA23" s="33">
        <v>1</v>
      </c>
      <c r="BB23" s="196">
        <f>BB21</f>
        <v>29000</v>
      </c>
      <c r="BC23" s="197"/>
      <c r="BD23" s="198"/>
      <c r="BE23" s="206">
        <f>$BE$22</f>
        <v>0</v>
      </c>
      <c r="BF23" s="207"/>
      <c r="BG23" s="30" t="s">
        <v>75</v>
      </c>
      <c r="BH23" s="196">
        <f>BB23*BE23/100</f>
        <v>0</v>
      </c>
      <c r="BI23" s="197"/>
      <c r="BJ23" s="198"/>
      <c r="BK23" s="196">
        <f>BB23-BH23</f>
        <v>29000</v>
      </c>
      <c r="BL23" s="197"/>
      <c r="BM23" s="198"/>
      <c r="BN23" s="196">
        <f>BB23*6</f>
        <v>174000</v>
      </c>
      <c r="BO23" s="197"/>
      <c r="BP23" s="197"/>
      <c r="BQ23" s="198"/>
    </row>
    <row r="24" spans="1:73" ht="25.5" customHeight="1">
      <c r="A24" s="8"/>
      <c r="D24" s="15" t="s">
        <v>19</v>
      </c>
      <c r="E24" s="20" t="s">
        <v>17</v>
      </c>
      <c r="J24" s="229">
        <f t="shared" si="1"/>
        <v>28000</v>
      </c>
      <c r="K24" s="230"/>
      <c r="L24" s="231"/>
      <c r="M24" s="76" t="s">
        <v>14</v>
      </c>
      <c r="O24" s="20" t="s">
        <v>31</v>
      </c>
      <c r="P24" s="232">
        <v>6</v>
      </c>
      <c r="Q24" s="232"/>
      <c r="R24" s="29" t="s">
        <v>1</v>
      </c>
      <c r="U24" s="34" t="s">
        <v>26</v>
      </c>
      <c r="V24" s="20" t="s">
        <v>17</v>
      </c>
      <c r="AA24" s="229">
        <v>26861</v>
      </c>
      <c r="AB24" s="230"/>
      <c r="AC24" s="231"/>
      <c r="AD24" s="76" t="s">
        <v>14</v>
      </c>
      <c r="AF24" s="20" t="s">
        <v>31</v>
      </c>
      <c r="AG24" s="232">
        <v>6</v>
      </c>
      <c r="AH24" s="232"/>
      <c r="AI24" s="29" t="s">
        <v>1</v>
      </c>
      <c r="AK24" s="228">
        <f t="shared" si="2"/>
        <v>168000</v>
      </c>
      <c r="AL24" s="228"/>
      <c r="AM24" s="228"/>
      <c r="AN24" s="228"/>
      <c r="AO24" s="6"/>
      <c r="AP24" s="228">
        <f t="shared" si="0"/>
        <v>161166</v>
      </c>
      <c r="AQ24" s="228"/>
      <c r="AR24" s="228"/>
      <c r="AS24" s="228"/>
      <c r="BA24" s="33">
        <v>2</v>
      </c>
      <c r="BB24" s="196">
        <f>BK23</f>
        <v>29000</v>
      </c>
      <c r="BC24" s="197"/>
      <c r="BD24" s="198"/>
      <c r="BE24" s="206">
        <f aca="true" t="shared" si="3" ref="BE24:BE32">$BE$22</f>
        <v>0</v>
      </c>
      <c r="BF24" s="207"/>
      <c r="BG24" s="30" t="s">
        <v>75</v>
      </c>
      <c r="BH24" s="196">
        <f>BB24*BE24/100</f>
        <v>0</v>
      </c>
      <c r="BI24" s="197"/>
      <c r="BJ24" s="198"/>
      <c r="BK24" s="196">
        <f>BB24-BH24</f>
        <v>29000</v>
      </c>
      <c r="BL24" s="197"/>
      <c r="BM24" s="198"/>
      <c r="BN24" s="196">
        <f>BB24*6</f>
        <v>174000</v>
      </c>
      <c r="BO24" s="197"/>
      <c r="BP24" s="197"/>
      <c r="BQ24" s="198"/>
      <c r="BS24" s="35"/>
      <c r="BT24" s="35"/>
      <c r="BU24" s="35"/>
    </row>
    <row r="25" spans="1:73" ht="25.5" customHeight="1">
      <c r="A25" s="8"/>
      <c r="D25" s="15" t="s">
        <v>20</v>
      </c>
      <c r="E25" s="20" t="s">
        <v>17</v>
      </c>
      <c r="J25" s="229">
        <f t="shared" si="1"/>
        <v>27500</v>
      </c>
      <c r="K25" s="230"/>
      <c r="L25" s="231"/>
      <c r="M25" s="76" t="s">
        <v>14</v>
      </c>
      <c r="O25" s="20" t="s">
        <v>31</v>
      </c>
      <c r="P25" s="232">
        <v>6</v>
      </c>
      <c r="Q25" s="232"/>
      <c r="R25" s="29" t="s">
        <v>1</v>
      </c>
      <c r="U25" s="34" t="s">
        <v>30</v>
      </c>
      <c r="V25" s="20" t="s">
        <v>17</v>
      </c>
      <c r="AA25" s="229"/>
      <c r="AB25" s="230"/>
      <c r="AC25" s="231"/>
      <c r="AD25" s="76" t="s">
        <v>14</v>
      </c>
      <c r="AF25" s="20" t="s">
        <v>31</v>
      </c>
      <c r="AG25" s="233"/>
      <c r="AH25" s="234"/>
      <c r="AI25" s="29" t="s">
        <v>1</v>
      </c>
      <c r="AK25" s="228">
        <f t="shared" si="2"/>
        <v>165000</v>
      </c>
      <c r="AL25" s="228"/>
      <c r="AM25" s="228"/>
      <c r="AN25" s="228"/>
      <c r="AO25" s="6"/>
      <c r="AP25" s="228">
        <f t="shared" si="0"/>
        <v>0</v>
      </c>
      <c r="AQ25" s="228"/>
      <c r="AR25" s="228"/>
      <c r="AS25" s="228"/>
      <c r="AU25" s="36"/>
      <c r="BA25" s="33">
        <v>3</v>
      </c>
      <c r="BB25" s="196">
        <f aca="true" t="shared" si="4" ref="BB25:BB32">BK24</f>
        <v>29000</v>
      </c>
      <c r="BC25" s="197"/>
      <c r="BD25" s="198"/>
      <c r="BE25" s="206">
        <f t="shared" si="3"/>
        <v>0</v>
      </c>
      <c r="BF25" s="207"/>
      <c r="BG25" s="30" t="s">
        <v>75</v>
      </c>
      <c r="BH25" s="196">
        <f aca="true" t="shared" si="5" ref="BH25:BH31">BB25*BE25/100</f>
        <v>0</v>
      </c>
      <c r="BI25" s="197"/>
      <c r="BJ25" s="198"/>
      <c r="BK25" s="196">
        <f aca="true" t="shared" si="6" ref="BK25:BK31">BB25-BH25</f>
        <v>29000</v>
      </c>
      <c r="BL25" s="197"/>
      <c r="BM25" s="198"/>
      <c r="BN25" s="196">
        <f aca="true" t="shared" si="7" ref="BN25:BN32">BB25*6</f>
        <v>174000</v>
      </c>
      <c r="BO25" s="197"/>
      <c r="BP25" s="197"/>
      <c r="BQ25" s="198"/>
      <c r="BR25" s="37"/>
      <c r="BS25" s="38"/>
      <c r="BT25" s="38"/>
      <c r="BU25" s="38"/>
    </row>
    <row r="26" spans="1:73" ht="25.5" customHeight="1">
      <c r="A26" s="8"/>
      <c r="D26" s="15" t="s">
        <v>21</v>
      </c>
      <c r="E26" s="20" t="s">
        <v>17</v>
      </c>
      <c r="J26" s="229">
        <f t="shared" si="1"/>
        <v>27000</v>
      </c>
      <c r="K26" s="230"/>
      <c r="L26" s="231"/>
      <c r="M26" s="76" t="s">
        <v>14</v>
      </c>
      <c r="O26" s="20" t="s">
        <v>31</v>
      </c>
      <c r="P26" s="232">
        <v>6</v>
      </c>
      <c r="Q26" s="232"/>
      <c r="R26" s="29" t="s">
        <v>1</v>
      </c>
      <c r="U26" s="34" t="s">
        <v>27</v>
      </c>
      <c r="V26" s="20" t="s">
        <v>17</v>
      </c>
      <c r="AA26" s="229"/>
      <c r="AB26" s="230"/>
      <c r="AC26" s="231"/>
      <c r="AD26" s="76" t="s">
        <v>14</v>
      </c>
      <c r="AF26" s="20" t="s">
        <v>31</v>
      </c>
      <c r="AG26" s="233"/>
      <c r="AH26" s="234"/>
      <c r="AI26" s="29" t="s">
        <v>1</v>
      </c>
      <c r="AK26" s="228">
        <f t="shared" si="2"/>
        <v>162000</v>
      </c>
      <c r="AL26" s="228"/>
      <c r="AM26" s="228"/>
      <c r="AN26" s="228"/>
      <c r="AO26" s="6"/>
      <c r="AP26" s="228">
        <f t="shared" si="0"/>
        <v>0</v>
      </c>
      <c r="AQ26" s="228"/>
      <c r="AR26" s="228"/>
      <c r="AS26" s="228"/>
      <c r="BA26" s="33">
        <v>4</v>
      </c>
      <c r="BB26" s="196">
        <f t="shared" si="4"/>
        <v>29000</v>
      </c>
      <c r="BC26" s="197"/>
      <c r="BD26" s="198"/>
      <c r="BE26" s="206">
        <f t="shared" si="3"/>
        <v>0</v>
      </c>
      <c r="BF26" s="207"/>
      <c r="BG26" s="30" t="s">
        <v>75</v>
      </c>
      <c r="BH26" s="196">
        <f t="shared" si="5"/>
        <v>0</v>
      </c>
      <c r="BI26" s="197"/>
      <c r="BJ26" s="198"/>
      <c r="BK26" s="196">
        <f t="shared" si="6"/>
        <v>29000</v>
      </c>
      <c r="BL26" s="197"/>
      <c r="BM26" s="198"/>
      <c r="BN26" s="196">
        <f t="shared" si="7"/>
        <v>174000</v>
      </c>
      <c r="BO26" s="197"/>
      <c r="BP26" s="197"/>
      <c r="BQ26" s="198"/>
      <c r="BR26" s="37"/>
      <c r="BS26" s="38"/>
      <c r="BT26" s="38"/>
      <c r="BU26" s="38"/>
    </row>
    <row r="27" spans="1:73" ht="25.5" customHeight="1">
      <c r="A27" s="8"/>
      <c r="D27" s="15" t="s">
        <v>22</v>
      </c>
      <c r="E27" s="20" t="s">
        <v>17</v>
      </c>
      <c r="J27" s="229">
        <f t="shared" si="1"/>
        <v>26500</v>
      </c>
      <c r="K27" s="230"/>
      <c r="L27" s="231"/>
      <c r="M27" s="76" t="s">
        <v>14</v>
      </c>
      <c r="O27" s="20" t="s">
        <v>31</v>
      </c>
      <c r="P27" s="232">
        <v>6</v>
      </c>
      <c r="Q27" s="232"/>
      <c r="R27" s="29" t="s">
        <v>1</v>
      </c>
      <c r="U27" s="34" t="s">
        <v>28</v>
      </c>
      <c r="V27" s="20" t="s">
        <v>17</v>
      </c>
      <c r="AA27" s="229"/>
      <c r="AB27" s="230"/>
      <c r="AC27" s="231"/>
      <c r="AD27" s="76" t="s">
        <v>14</v>
      </c>
      <c r="AF27" s="20" t="s">
        <v>31</v>
      </c>
      <c r="AG27" s="233"/>
      <c r="AH27" s="234"/>
      <c r="AI27" s="29" t="s">
        <v>1</v>
      </c>
      <c r="AK27" s="228">
        <f t="shared" si="2"/>
        <v>159000</v>
      </c>
      <c r="AL27" s="228"/>
      <c r="AM27" s="228"/>
      <c r="AN27" s="228"/>
      <c r="AO27" s="6"/>
      <c r="AP27" s="228">
        <f t="shared" si="0"/>
        <v>0</v>
      </c>
      <c r="AQ27" s="228"/>
      <c r="AR27" s="228"/>
      <c r="AS27" s="228"/>
      <c r="BA27" s="33">
        <v>5</v>
      </c>
      <c r="BB27" s="196">
        <f t="shared" si="4"/>
        <v>29000</v>
      </c>
      <c r="BC27" s="197"/>
      <c r="BD27" s="198"/>
      <c r="BE27" s="206">
        <f t="shared" si="3"/>
        <v>0</v>
      </c>
      <c r="BF27" s="207"/>
      <c r="BG27" s="30" t="s">
        <v>75</v>
      </c>
      <c r="BH27" s="196">
        <f t="shared" si="5"/>
        <v>0</v>
      </c>
      <c r="BI27" s="197"/>
      <c r="BJ27" s="198"/>
      <c r="BK27" s="196">
        <f t="shared" si="6"/>
        <v>29000</v>
      </c>
      <c r="BL27" s="197"/>
      <c r="BM27" s="198"/>
      <c r="BN27" s="196">
        <f t="shared" si="7"/>
        <v>174000</v>
      </c>
      <c r="BO27" s="197"/>
      <c r="BP27" s="197"/>
      <c r="BQ27" s="198"/>
      <c r="BR27" s="37"/>
      <c r="BS27" s="38"/>
      <c r="BT27" s="38"/>
      <c r="BU27" s="38"/>
    </row>
    <row r="28" spans="1:73" ht="25.5" customHeight="1">
      <c r="A28" s="8"/>
      <c r="D28" s="15" t="s">
        <v>23</v>
      </c>
      <c r="E28" s="20" t="s">
        <v>17</v>
      </c>
      <c r="J28" s="229">
        <f t="shared" si="1"/>
        <v>26000</v>
      </c>
      <c r="K28" s="230"/>
      <c r="L28" s="231"/>
      <c r="M28" s="76" t="s">
        <v>14</v>
      </c>
      <c r="O28" s="20" t="s">
        <v>31</v>
      </c>
      <c r="P28" s="232">
        <v>6</v>
      </c>
      <c r="Q28" s="232"/>
      <c r="R28" s="29" t="s">
        <v>1</v>
      </c>
      <c r="U28" s="34" t="s">
        <v>29</v>
      </c>
      <c r="V28" s="20" t="s">
        <v>17</v>
      </c>
      <c r="AA28" s="229"/>
      <c r="AB28" s="230"/>
      <c r="AC28" s="231"/>
      <c r="AD28" s="76" t="s">
        <v>14</v>
      </c>
      <c r="AF28" s="20" t="s">
        <v>31</v>
      </c>
      <c r="AG28" s="233"/>
      <c r="AH28" s="234"/>
      <c r="AI28" s="29" t="s">
        <v>1</v>
      </c>
      <c r="AK28" s="228">
        <f t="shared" si="2"/>
        <v>156000</v>
      </c>
      <c r="AL28" s="228"/>
      <c r="AM28" s="228"/>
      <c r="AN28" s="228"/>
      <c r="AO28" s="6"/>
      <c r="AP28" s="228">
        <f t="shared" si="0"/>
        <v>0</v>
      </c>
      <c r="AQ28" s="228"/>
      <c r="AR28" s="228"/>
      <c r="AS28" s="228"/>
      <c r="BA28" s="33">
        <v>6</v>
      </c>
      <c r="BB28" s="196">
        <f t="shared" si="4"/>
        <v>29000</v>
      </c>
      <c r="BC28" s="197"/>
      <c r="BD28" s="198"/>
      <c r="BE28" s="206">
        <f t="shared" si="3"/>
        <v>0</v>
      </c>
      <c r="BF28" s="207"/>
      <c r="BG28" s="30" t="s">
        <v>75</v>
      </c>
      <c r="BH28" s="196">
        <f t="shared" si="5"/>
        <v>0</v>
      </c>
      <c r="BI28" s="197"/>
      <c r="BJ28" s="198"/>
      <c r="BK28" s="196">
        <f t="shared" si="6"/>
        <v>29000</v>
      </c>
      <c r="BL28" s="197"/>
      <c r="BM28" s="198"/>
      <c r="BN28" s="196">
        <f>BB28*6</f>
        <v>174000</v>
      </c>
      <c r="BO28" s="197"/>
      <c r="BP28" s="197"/>
      <c r="BQ28" s="198"/>
      <c r="BR28" s="37"/>
      <c r="BS28" s="38"/>
      <c r="BT28" s="38"/>
      <c r="BU28" s="38"/>
    </row>
    <row r="29" spans="1:73" ht="24" customHeight="1">
      <c r="A29" s="8"/>
      <c r="AK29" s="208" t="s">
        <v>32</v>
      </c>
      <c r="AL29" s="208"/>
      <c r="AM29" s="208"/>
      <c r="AO29" s="39" t="s">
        <v>106</v>
      </c>
      <c r="BA29" s="33">
        <v>7</v>
      </c>
      <c r="BB29" s="196">
        <f t="shared" si="4"/>
        <v>29000</v>
      </c>
      <c r="BC29" s="197"/>
      <c r="BD29" s="198"/>
      <c r="BE29" s="206">
        <f t="shared" si="3"/>
        <v>0</v>
      </c>
      <c r="BF29" s="207"/>
      <c r="BG29" s="30" t="s">
        <v>75</v>
      </c>
      <c r="BH29" s="196">
        <f t="shared" si="5"/>
        <v>0</v>
      </c>
      <c r="BI29" s="197"/>
      <c r="BJ29" s="198"/>
      <c r="BK29" s="196">
        <f t="shared" si="6"/>
        <v>29000</v>
      </c>
      <c r="BL29" s="197"/>
      <c r="BM29" s="198"/>
      <c r="BN29" s="196">
        <f t="shared" si="7"/>
        <v>174000</v>
      </c>
      <c r="BO29" s="197"/>
      <c r="BP29" s="197"/>
      <c r="BQ29" s="198"/>
      <c r="BR29" s="37"/>
      <c r="BS29" s="38"/>
      <c r="BT29" s="38"/>
      <c r="BU29" s="38"/>
    </row>
    <row r="30" spans="1:73" ht="25.5" customHeight="1">
      <c r="A30" s="8"/>
      <c r="D30" s="222" t="s">
        <v>100</v>
      </c>
      <c r="E30" s="222"/>
      <c r="F30" s="223">
        <f>IF(AK30=60,60,"-")</f>
        <v>60</v>
      </c>
      <c r="G30" s="180"/>
      <c r="H30" s="224" t="s">
        <v>1</v>
      </c>
      <c r="I30" s="222"/>
      <c r="K30" s="20" t="s">
        <v>101</v>
      </c>
      <c r="S30" s="225">
        <f>IF(AK30=0,0,IF(AK30=60,AP31,"ท่านกรอกข้อมูลไม่ถูกต้อง"))</f>
        <v>27172.1</v>
      </c>
      <c r="T30" s="226"/>
      <c r="U30" s="226"/>
      <c r="V30" s="226"/>
      <c r="W30" s="226"/>
      <c r="X30" s="227"/>
      <c r="Y30" s="219" t="s">
        <v>14</v>
      </c>
      <c r="Z30" s="220"/>
      <c r="AA30" s="221" t="str">
        <f>IF(AK30=0," ",IF(AK30=60," ","กรุณากรอกข้อมูลให้ครบ 60 เดือนเท่านั้น"))</f>
        <v> </v>
      </c>
      <c r="AB30" s="221"/>
      <c r="AC30" s="221"/>
      <c r="AD30" s="221"/>
      <c r="AE30" s="221"/>
      <c r="AF30" s="221"/>
      <c r="AG30" s="221"/>
      <c r="AH30" s="221"/>
      <c r="AI30" s="221"/>
      <c r="AK30" s="216">
        <f>P22+P23+P24+P25+P26+P27+P28+AG22+AG23+AG24+AG25+AG26+AG27+AG28</f>
        <v>60</v>
      </c>
      <c r="AL30" s="217"/>
      <c r="AM30" s="30" t="s">
        <v>1</v>
      </c>
      <c r="AN30" s="31"/>
      <c r="AO30" s="30" t="s">
        <v>36</v>
      </c>
      <c r="AP30" s="218">
        <f>AK22+AK23+AK24+AK25+AK26+AK27+AK28+AP22+AP23+AP24+AP25+AP26+AP27+AP28</f>
        <v>1630326</v>
      </c>
      <c r="AQ30" s="211"/>
      <c r="AR30" s="211"/>
      <c r="AS30" s="212"/>
      <c r="BA30" s="33">
        <v>8</v>
      </c>
      <c r="BB30" s="196">
        <f t="shared" si="4"/>
        <v>29000</v>
      </c>
      <c r="BC30" s="197"/>
      <c r="BD30" s="198"/>
      <c r="BE30" s="206">
        <f t="shared" si="3"/>
        <v>0</v>
      </c>
      <c r="BF30" s="207"/>
      <c r="BG30" s="30" t="s">
        <v>75</v>
      </c>
      <c r="BH30" s="196">
        <f t="shared" si="5"/>
        <v>0</v>
      </c>
      <c r="BI30" s="197"/>
      <c r="BJ30" s="198"/>
      <c r="BK30" s="196">
        <f t="shared" si="6"/>
        <v>29000</v>
      </c>
      <c r="BL30" s="197"/>
      <c r="BM30" s="198"/>
      <c r="BN30" s="196">
        <f t="shared" si="7"/>
        <v>174000</v>
      </c>
      <c r="BO30" s="197"/>
      <c r="BP30" s="197"/>
      <c r="BQ30" s="198"/>
      <c r="BR30" s="37"/>
      <c r="BS30" s="38"/>
      <c r="BT30" s="38"/>
      <c r="BU30" s="38"/>
    </row>
    <row r="31" spans="1:73" ht="24" customHeight="1">
      <c r="A31" s="8"/>
      <c r="D31" s="30"/>
      <c r="R31" s="69"/>
      <c r="AK31" s="208" t="s">
        <v>80</v>
      </c>
      <c r="AL31" s="208"/>
      <c r="AM31" s="208"/>
      <c r="AN31" s="208"/>
      <c r="AO31" s="209"/>
      <c r="AP31" s="210">
        <f>AP30/AK30</f>
        <v>27172.1</v>
      </c>
      <c r="AQ31" s="211"/>
      <c r="AR31" s="211"/>
      <c r="AS31" s="212"/>
      <c r="BA31" s="33">
        <v>9</v>
      </c>
      <c r="BB31" s="196">
        <f t="shared" si="4"/>
        <v>29000</v>
      </c>
      <c r="BC31" s="197"/>
      <c r="BD31" s="198"/>
      <c r="BE31" s="206">
        <f t="shared" si="3"/>
        <v>0</v>
      </c>
      <c r="BF31" s="207"/>
      <c r="BG31" s="30" t="s">
        <v>75</v>
      </c>
      <c r="BH31" s="213">
        <f t="shared" si="5"/>
        <v>0</v>
      </c>
      <c r="BI31" s="214"/>
      <c r="BJ31" s="215"/>
      <c r="BK31" s="213">
        <f t="shared" si="6"/>
        <v>29000</v>
      </c>
      <c r="BL31" s="214"/>
      <c r="BM31" s="215"/>
      <c r="BN31" s="196">
        <f t="shared" si="7"/>
        <v>174000</v>
      </c>
      <c r="BO31" s="197"/>
      <c r="BP31" s="197"/>
      <c r="BQ31" s="198"/>
      <c r="BR31" s="37"/>
      <c r="BS31" s="38"/>
      <c r="BT31" s="38"/>
      <c r="BU31" s="38"/>
    </row>
    <row r="32" spans="1:73" ht="25.5" customHeight="1">
      <c r="A32" s="8"/>
      <c r="B32" s="15" t="s">
        <v>69</v>
      </c>
      <c r="C32" s="16" t="s">
        <v>93</v>
      </c>
      <c r="BA32" s="33">
        <v>10</v>
      </c>
      <c r="BB32" s="196">
        <f t="shared" si="4"/>
        <v>29000</v>
      </c>
      <c r="BC32" s="197"/>
      <c r="BD32" s="198"/>
      <c r="BE32" s="206">
        <f t="shared" si="3"/>
        <v>0</v>
      </c>
      <c r="BF32" s="207"/>
      <c r="BG32" s="30" t="s">
        <v>75</v>
      </c>
      <c r="BH32" s="38"/>
      <c r="BI32" s="38"/>
      <c r="BJ32" s="38"/>
      <c r="BK32" s="38"/>
      <c r="BL32" s="38"/>
      <c r="BM32" s="38"/>
      <c r="BN32" s="196">
        <f t="shared" si="7"/>
        <v>174000</v>
      </c>
      <c r="BO32" s="197"/>
      <c r="BP32" s="197"/>
      <c r="BQ32" s="198"/>
      <c r="BR32" s="37"/>
      <c r="BS32" s="38"/>
      <c r="BT32" s="38"/>
      <c r="BU32" s="38"/>
    </row>
    <row r="33" spans="1:73" ht="25.5" customHeight="1">
      <c r="A33" s="8"/>
      <c r="C33" s="1" t="s">
        <v>125</v>
      </c>
      <c r="AK33" s="199" t="s">
        <v>64</v>
      </c>
      <c r="AL33" s="199"/>
      <c r="AM33" s="199"/>
      <c r="AN33" s="199"/>
      <c r="BB33" s="40"/>
      <c r="BM33" s="41" t="s">
        <v>31</v>
      </c>
      <c r="BN33" s="200">
        <f>SUM(BN23:BQ32)</f>
        <v>1740000</v>
      </c>
      <c r="BO33" s="179"/>
      <c r="BP33" s="179"/>
      <c r="BQ33" s="180"/>
      <c r="BR33" s="37"/>
      <c r="BS33" s="38"/>
      <c r="BT33" s="38"/>
      <c r="BU33" s="38"/>
    </row>
    <row r="34" spans="1:73" ht="25.5" customHeight="1">
      <c r="A34" s="8"/>
      <c r="D34" s="19" t="s">
        <v>70</v>
      </c>
      <c r="E34" s="16" t="s">
        <v>94</v>
      </c>
      <c r="T34" s="2"/>
      <c r="Y34" s="201"/>
      <c r="Z34" s="202"/>
      <c r="AA34" s="30" t="s">
        <v>75</v>
      </c>
      <c r="AB34" s="30" t="s">
        <v>74</v>
      </c>
      <c r="AK34" s="11" t="s">
        <v>65</v>
      </c>
      <c r="AL34" s="6"/>
      <c r="AM34" s="6"/>
      <c r="AN34" s="6"/>
      <c r="AO34" s="6"/>
      <c r="AP34" s="6"/>
      <c r="AQ34" s="6"/>
      <c r="AR34" s="6"/>
      <c r="AS34" s="163">
        <f>AS2</f>
        <v>13310</v>
      </c>
      <c r="AT34" s="164"/>
      <c r="AU34" s="164"/>
      <c r="AV34" s="165"/>
      <c r="AW34" s="10" t="s">
        <v>0</v>
      </c>
      <c r="AY34" s="42" t="s">
        <v>79</v>
      </c>
      <c r="AZ34" s="43"/>
      <c r="BA34" s="43"/>
      <c r="BB34" s="43"/>
      <c r="BC34" s="43"/>
      <c r="BD34" s="43"/>
      <c r="BE34" s="43"/>
      <c r="BF34" s="43"/>
      <c r="BG34" s="43"/>
      <c r="BH34" s="44"/>
      <c r="BI34" s="203" t="s">
        <v>78</v>
      </c>
      <c r="BJ34" s="203"/>
      <c r="BK34" s="79">
        <v>60</v>
      </c>
      <c r="BL34" s="45" t="s">
        <v>1</v>
      </c>
      <c r="BM34" s="204">
        <f>BN33/BK34</f>
        <v>29000</v>
      </c>
      <c r="BN34" s="205"/>
      <c r="BO34" s="179"/>
      <c r="BP34" s="179"/>
      <c r="BQ34" s="179"/>
      <c r="BR34" s="46"/>
      <c r="BS34" s="38"/>
      <c r="BT34" s="38"/>
      <c r="BU34" s="38"/>
    </row>
    <row r="35" spans="1:70" ht="25.5" customHeight="1">
      <c r="A35" s="8"/>
      <c r="D35" s="19" t="s">
        <v>71</v>
      </c>
      <c r="E35" s="16" t="s">
        <v>95</v>
      </c>
      <c r="L35" s="16"/>
      <c r="M35" s="16" t="s">
        <v>96</v>
      </c>
      <c r="Y35" s="178">
        <f>IF(Y34=0,0,BM35)</f>
        <v>0</v>
      </c>
      <c r="Z35" s="179"/>
      <c r="AA35" s="179"/>
      <c r="AB35" s="179"/>
      <c r="AC35" s="180"/>
      <c r="AD35" s="76" t="s">
        <v>14</v>
      </c>
      <c r="AE35" s="47" t="s">
        <v>105</v>
      </c>
      <c r="AK35" s="11" t="s">
        <v>66</v>
      </c>
      <c r="AL35" s="6"/>
      <c r="AM35" s="6"/>
      <c r="AN35" s="6"/>
      <c r="AO35" s="6"/>
      <c r="AP35" s="6"/>
      <c r="AQ35" s="6"/>
      <c r="AR35" s="6"/>
      <c r="AS35" s="163">
        <f>AS7</f>
        <v>124</v>
      </c>
      <c r="AT35" s="164"/>
      <c r="AU35" s="164"/>
      <c r="AV35" s="165"/>
      <c r="AW35" s="10" t="s">
        <v>0</v>
      </c>
      <c r="BL35" s="27"/>
      <c r="BM35" s="162" t="str">
        <f>IF(BE22&gt;0,BM34,"ตรวจสอบข้อ 8.1")</f>
        <v>ตรวจสอบข้อ 8.1</v>
      </c>
      <c r="BN35" s="162"/>
      <c r="BO35" s="162"/>
      <c r="BP35" s="162"/>
      <c r="BQ35" s="162"/>
      <c r="BR35" s="27"/>
    </row>
    <row r="36" spans="1:73" ht="24" customHeight="1">
      <c r="A36" s="8"/>
      <c r="U36" s="69"/>
      <c r="AF36" s="16"/>
      <c r="AK36" s="11" t="s">
        <v>67</v>
      </c>
      <c r="AL36" s="6"/>
      <c r="AM36" s="6"/>
      <c r="AN36" s="6"/>
      <c r="AO36" s="6"/>
      <c r="AP36" s="6"/>
      <c r="AQ36" s="6"/>
      <c r="AR36" s="6"/>
      <c r="AS36" s="163">
        <f>AS13</f>
        <v>2974</v>
      </c>
      <c r="AT36" s="164"/>
      <c r="AU36" s="164"/>
      <c r="AV36" s="165"/>
      <c r="AW36" s="10" t="s">
        <v>0</v>
      </c>
      <c r="AY36" s="35"/>
      <c r="AZ36" s="35"/>
      <c r="BA36" s="2"/>
      <c r="BB36" s="2"/>
      <c r="BC36" s="2"/>
      <c r="BD36" s="35"/>
      <c r="BE36" s="35"/>
      <c r="BF36" s="35"/>
      <c r="BG36" s="35"/>
      <c r="BS36" s="35"/>
      <c r="BT36" s="35"/>
      <c r="BU36" s="35"/>
    </row>
    <row r="37" spans="1:73" ht="30.75" customHeight="1">
      <c r="A37" s="166" t="s">
        <v>126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61"/>
      <c r="S37" s="168" t="s">
        <v>127</v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K37" s="11" t="s">
        <v>68</v>
      </c>
      <c r="AL37" s="6"/>
      <c r="AM37" s="6"/>
      <c r="AN37" s="6"/>
      <c r="AO37" s="6"/>
      <c r="AP37" s="6"/>
      <c r="AQ37" s="6"/>
      <c r="AR37" s="6"/>
      <c r="AS37" s="163">
        <f>AS17</f>
        <v>720</v>
      </c>
      <c r="AT37" s="164"/>
      <c r="AU37" s="164"/>
      <c r="AV37" s="165"/>
      <c r="AW37" s="10" t="s">
        <v>0</v>
      </c>
      <c r="AY37" s="48"/>
      <c r="AZ37" s="49"/>
      <c r="BA37" s="50"/>
      <c r="BB37" s="51"/>
      <c r="BC37" s="51"/>
      <c r="BD37" s="51"/>
      <c r="BE37" s="51"/>
      <c r="BF37" s="51"/>
      <c r="BG37" s="50"/>
      <c r="BS37" s="38"/>
      <c r="BT37" s="38"/>
      <c r="BU37" s="38"/>
    </row>
    <row r="38" spans="1:59" ht="23.25" customHeight="1">
      <c r="A38" s="187" t="s">
        <v>13</v>
      </c>
      <c r="B38" s="187"/>
      <c r="C38" s="187"/>
      <c r="D38" s="187"/>
      <c r="E38" s="187" t="s">
        <v>90</v>
      </c>
      <c r="F38" s="187"/>
      <c r="G38" s="187"/>
      <c r="H38" s="189" t="s">
        <v>82</v>
      </c>
      <c r="I38" s="189"/>
      <c r="J38" s="189"/>
      <c r="K38" s="189"/>
      <c r="L38" s="189"/>
      <c r="M38" s="189"/>
      <c r="N38" s="189"/>
      <c r="O38" s="189"/>
      <c r="P38" s="189"/>
      <c r="Q38" s="190"/>
      <c r="R38" s="62"/>
      <c r="S38" s="191" t="s">
        <v>84</v>
      </c>
      <c r="T38" s="192"/>
      <c r="U38" s="192"/>
      <c r="V38" s="192"/>
      <c r="W38" s="171" t="s">
        <v>90</v>
      </c>
      <c r="X38" s="172"/>
      <c r="Y38" s="173"/>
      <c r="Z38" s="177" t="s">
        <v>82</v>
      </c>
      <c r="AA38" s="177"/>
      <c r="AB38" s="177"/>
      <c r="AC38" s="177"/>
      <c r="AD38" s="177"/>
      <c r="AE38" s="177"/>
      <c r="AF38" s="177"/>
      <c r="AG38" s="177"/>
      <c r="AH38" s="177"/>
      <c r="AI38" s="177"/>
      <c r="AK38" s="6"/>
      <c r="AL38" s="6"/>
      <c r="AM38" s="6"/>
      <c r="AN38" s="6"/>
      <c r="AO38" s="6"/>
      <c r="AP38" s="6"/>
      <c r="AQ38" s="155" t="s">
        <v>31</v>
      </c>
      <c r="AR38" s="155"/>
      <c r="AS38" s="181">
        <f>SUM(AS34:AV37)</f>
        <v>17128</v>
      </c>
      <c r="AT38" s="182"/>
      <c r="AU38" s="182"/>
      <c r="AV38" s="183"/>
      <c r="AW38" s="10" t="s">
        <v>0</v>
      </c>
      <c r="AY38" s="48"/>
      <c r="AZ38" s="52"/>
      <c r="BA38" s="50"/>
      <c r="BB38" s="51"/>
      <c r="BC38" s="51"/>
      <c r="BD38" s="51"/>
      <c r="BE38" s="51"/>
      <c r="BF38" s="51"/>
      <c r="BG38" s="50"/>
    </row>
    <row r="39" spans="1:59" ht="23.25" customHeight="1">
      <c r="A39" s="188"/>
      <c r="B39" s="188"/>
      <c r="C39" s="188"/>
      <c r="D39" s="188"/>
      <c r="E39" s="188"/>
      <c r="F39" s="188"/>
      <c r="G39" s="188"/>
      <c r="H39" s="193" t="s">
        <v>83</v>
      </c>
      <c r="I39" s="193"/>
      <c r="J39" s="193"/>
      <c r="K39" s="193"/>
      <c r="L39" s="193"/>
      <c r="M39" s="193"/>
      <c r="N39" s="193" t="s">
        <v>86</v>
      </c>
      <c r="O39" s="193"/>
      <c r="P39" s="193"/>
      <c r="Q39" s="194"/>
      <c r="R39" s="62"/>
      <c r="S39" s="195" t="s">
        <v>85</v>
      </c>
      <c r="T39" s="177"/>
      <c r="U39" s="177"/>
      <c r="V39" s="177"/>
      <c r="W39" s="174"/>
      <c r="X39" s="175"/>
      <c r="Y39" s="176"/>
      <c r="Z39" s="177" t="s">
        <v>87</v>
      </c>
      <c r="AA39" s="177"/>
      <c r="AB39" s="177"/>
      <c r="AC39" s="177"/>
      <c r="AD39" s="177"/>
      <c r="AE39" s="177"/>
      <c r="AF39" s="177" t="s">
        <v>88</v>
      </c>
      <c r="AG39" s="177"/>
      <c r="AH39" s="177"/>
      <c r="AI39" s="177"/>
      <c r="AP39" s="155" t="s">
        <v>81</v>
      </c>
      <c r="AQ39" s="155"/>
      <c r="AR39" s="155"/>
      <c r="AS39" s="184">
        <f>AS38/360</f>
        <v>47.577777777777776</v>
      </c>
      <c r="AT39" s="185"/>
      <c r="AU39" s="185"/>
      <c r="AV39" s="186"/>
      <c r="AW39" s="10" t="s">
        <v>2</v>
      </c>
      <c r="AY39" s="48"/>
      <c r="AZ39" s="52"/>
      <c r="BA39" s="50"/>
      <c r="BB39" s="51"/>
      <c r="BC39" s="51"/>
      <c r="BD39" s="51"/>
      <c r="BE39" s="51"/>
      <c r="BF39" s="51"/>
      <c r="BG39" s="50"/>
    </row>
    <row r="40" spans="1:59" ht="41.25" customHeight="1">
      <c r="A40" s="121">
        <f>IF(OR($A$43&lt;1,$E$45&lt;1,$M$4=0,$N$4=0,$P$4=0,$M$5=0,$N$5=0,$P$5=0),"-",A43)</f>
        <v>29000</v>
      </c>
      <c r="B40" s="122"/>
      <c r="C40" s="122"/>
      <c r="D40" s="115"/>
      <c r="E40" s="116">
        <f>IF(OR($A$43&lt;1,$E$45&lt;1,$M$4=0,$N$4=0,$P$4=0,$M$5=0,$N$5=0,$P$5=0),"-",E45)</f>
        <v>48</v>
      </c>
      <c r="F40" s="117"/>
      <c r="G40" s="118"/>
      <c r="H40" s="119">
        <f>IF(OR($A$43&lt;1,$E$45&lt;1,$M$4=0,$N$4=0,$P$4=0,$M$5=0,$N$5=0,$P$5=0),"-",H43)</f>
        <v>1392000</v>
      </c>
      <c r="I40" s="122"/>
      <c r="J40" s="122"/>
      <c r="K40" s="122"/>
      <c r="L40" s="122"/>
      <c r="M40" s="115"/>
      <c r="N40" s="119">
        <f>IF(OR($A$43&lt;1,$E$45&lt;1,$M$4=0,$N$4=0,$P$4=0,$M$5=0,$N$5=0,$P$5=0),"-",N45)</f>
        <v>27840</v>
      </c>
      <c r="O40" s="122"/>
      <c r="P40" s="122"/>
      <c r="Q40" s="122"/>
      <c r="R40" s="63"/>
      <c r="S40" s="110">
        <f>IF(OR($S$43&lt;1,$W$45&lt;1,$M$4=0,$N$4=0,$P$4=0,$M$5=0,$N$5=0,$P$5=0),"-",S43)</f>
        <v>27172.1</v>
      </c>
      <c r="T40" s="111"/>
      <c r="U40" s="111"/>
      <c r="V40" s="112"/>
      <c r="W40" s="110">
        <f>IF(OR($S$43&lt;1,$W$45&lt;1,$M$4=0,$N$4=0,$P$4=0,$M$5=0,$N$5=0,$P$5=0),"-",W45)</f>
        <v>47.577777777777776</v>
      </c>
      <c r="X40" s="111"/>
      <c r="Y40" s="112"/>
      <c r="Z40" s="151">
        <f>IF(OR($S$43&lt;1,$W$45&lt;1,$M$4=0,$N$4=0,$P$4=0,$M$5=0,$N$5=0,$P$5=0),"-",Z43)</f>
        <v>1292788.1355555553</v>
      </c>
      <c r="AA40" s="152"/>
      <c r="AB40" s="152"/>
      <c r="AC40" s="152"/>
      <c r="AD40" s="152"/>
      <c r="AE40" s="153"/>
      <c r="AF40" s="151">
        <f>IF(OR($S$43&lt;1,$W$45&lt;1,$M$4=0,$N$4=0,$P$4=0,$M$5=0,$N$5=0,$P$5=0),"-",AF45)</f>
        <v>19020.469999999998</v>
      </c>
      <c r="AG40" s="152"/>
      <c r="AH40" s="152"/>
      <c r="AI40" s="154"/>
      <c r="AP40" s="155"/>
      <c r="AQ40" s="155"/>
      <c r="AR40" s="155"/>
      <c r="AW40" s="10"/>
      <c r="AY40" s="53"/>
      <c r="AZ40" s="53"/>
      <c r="BA40" s="53"/>
      <c r="BB40" s="54"/>
      <c r="BC40" s="54"/>
      <c r="BD40" s="35"/>
      <c r="BE40" s="35"/>
      <c r="BF40" s="35"/>
      <c r="BG40" s="35"/>
    </row>
    <row r="41" spans="1:49" ht="45" customHeight="1" hidden="1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10" t="s">
        <v>109</v>
      </c>
      <c r="AO41" s="10"/>
      <c r="AP41" s="10"/>
      <c r="AQ41" s="10"/>
      <c r="AR41" s="10"/>
      <c r="AS41" s="10"/>
      <c r="AT41" s="10"/>
      <c r="AU41" s="10"/>
      <c r="AV41" s="10"/>
      <c r="AW41" s="35"/>
    </row>
    <row r="42" spans="1:49" ht="25.5" customHeight="1" hidden="1">
      <c r="A42" s="156" t="s">
        <v>89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8"/>
      <c r="R42" s="55"/>
      <c r="S42" s="159" t="s">
        <v>89</v>
      </c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N42" s="2" t="s">
        <v>110</v>
      </c>
      <c r="AO42" s="80"/>
      <c r="AP42" s="10"/>
      <c r="AQ42" s="10"/>
      <c r="AR42" s="10"/>
      <c r="AS42" s="10"/>
      <c r="AT42" s="10"/>
      <c r="AU42" s="10"/>
      <c r="AV42" s="10"/>
      <c r="AW42" s="35"/>
    </row>
    <row r="43" spans="1:49" ht="25.5" customHeight="1" hidden="1">
      <c r="A43" s="144">
        <f>H20</f>
        <v>29000</v>
      </c>
      <c r="B43" s="145"/>
      <c r="C43" s="145"/>
      <c r="D43" s="146"/>
      <c r="E43" s="113">
        <f>AS38</f>
        <v>17128</v>
      </c>
      <c r="F43" s="114"/>
      <c r="G43" s="150"/>
      <c r="H43" s="147">
        <f>A43*E45</f>
        <v>1392000</v>
      </c>
      <c r="I43" s="148"/>
      <c r="J43" s="148"/>
      <c r="K43" s="148"/>
      <c r="L43" s="148"/>
      <c r="M43" s="149"/>
      <c r="N43" s="147">
        <f>A43*E45/50</f>
        <v>27840</v>
      </c>
      <c r="O43" s="148"/>
      <c r="P43" s="148"/>
      <c r="Q43" s="149"/>
      <c r="R43" s="55"/>
      <c r="S43" s="147">
        <f>IF(AK30=60,U50,U51)</f>
        <v>27172.1</v>
      </c>
      <c r="T43" s="148"/>
      <c r="U43" s="148"/>
      <c r="V43" s="149"/>
      <c r="W43" s="123">
        <f>AS38</f>
        <v>17128</v>
      </c>
      <c r="X43" s="124"/>
      <c r="Y43" s="120"/>
      <c r="Z43" s="141">
        <f>S43*W45</f>
        <v>1292788.1355555553</v>
      </c>
      <c r="AA43" s="142"/>
      <c r="AB43" s="142"/>
      <c r="AC43" s="142"/>
      <c r="AD43" s="142"/>
      <c r="AE43" s="143"/>
      <c r="AF43" s="141">
        <f>S43*W45/50</f>
        <v>25855.762711111107</v>
      </c>
      <c r="AG43" s="142"/>
      <c r="AH43" s="142"/>
      <c r="AI43" s="143"/>
      <c r="AK43" s="56"/>
      <c r="AL43" s="57"/>
      <c r="AN43" s="2" t="s">
        <v>111</v>
      </c>
      <c r="AO43" s="80"/>
      <c r="AP43" s="10"/>
      <c r="AQ43" s="10"/>
      <c r="AR43" s="10"/>
      <c r="AS43" s="10"/>
      <c r="AT43" s="10"/>
      <c r="AU43" s="10"/>
      <c r="AV43" s="10"/>
      <c r="AW43" s="35"/>
    </row>
    <row r="44" spans="1:49" ht="25.5" customHeight="1" hidden="1">
      <c r="A44" s="144"/>
      <c r="B44" s="145"/>
      <c r="C44" s="145"/>
      <c r="D44" s="146"/>
      <c r="E44" s="147">
        <f>E43/360</f>
        <v>47.577777777777776</v>
      </c>
      <c r="F44" s="148"/>
      <c r="G44" s="149"/>
      <c r="H44" s="147"/>
      <c r="I44" s="148"/>
      <c r="J44" s="148"/>
      <c r="K44" s="148"/>
      <c r="L44" s="148"/>
      <c r="M44" s="149"/>
      <c r="N44" s="147"/>
      <c r="O44" s="148"/>
      <c r="P44" s="148"/>
      <c r="Q44" s="149"/>
      <c r="R44" s="55"/>
      <c r="S44" s="141"/>
      <c r="T44" s="142"/>
      <c r="U44" s="142"/>
      <c r="V44" s="143"/>
      <c r="W44" s="141">
        <f>W43/360</f>
        <v>47.577777777777776</v>
      </c>
      <c r="X44" s="142"/>
      <c r="Y44" s="143"/>
      <c r="Z44" s="141"/>
      <c r="AA44" s="142"/>
      <c r="AB44" s="142"/>
      <c r="AC44" s="142"/>
      <c r="AD44" s="142"/>
      <c r="AE44" s="143"/>
      <c r="AF44" s="141"/>
      <c r="AG44" s="142"/>
      <c r="AH44" s="142"/>
      <c r="AI44" s="143"/>
      <c r="AK44" s="56"/>
      <c r="AN44" s="2" t="s">
        <v>112</v>
      </c>
      <c r="AO44" s="80"/>
      <c r="AP44" s="65"/>
      <c r="AQ44" s="10"/>
      <c r="AR44" s="132">
        <v>2496</v>
      </c>
      <c r="AS44" s="132"/>
      <c r="AT44" s="50"/>
      <c r="AU44" s="69"/>
      <c r="AV44" s="35"/>
      <c r="AW44" s="69"/>
    </row>
    <row r="45" spans="1:49" ht="25.5" customHeight="1" hidden="1">
      <c r="A45" s="144"/>
      <c r="B45" s="145"/>
      <c r="C45" s="145"/>
      <c r="D45" s="146"/>
      <c r="E45" s="147">
        <f>ROUND(E44,0)</f>
        <v>48</v>
      </c>
      <c r="F45" s="148">
        <f>ROUND(F44,0)</f>
        <v>0</v>
      </c>
      <c r="G45" s="149">
        <f>ROUND(G44,0)</f>
        <v>0</v>
      </c>
      <c r="H45" s="147"/>
      <c r="I45" s="148"/>
      <c r="J45" s="148"/>
      <c r="K45" s="148"/>
      <c r="L45" s="148"/>
      <c r="M45" s="149"/>
      <c r="N45" s="147">
        <f>IF(N43&gt;A43,A43,N43)</f>
        <v>27840</v>
      </c>
      <c r="O45" s="148"/>
      <c r="P45" s="148"/>
      <c r="Q45" s="149"/>
      <c r="R45" s="55"/>
      <c r="S45" s="141"/>
      <c r="T45" s="142"/>
      <c r="U45" s="142"/>
      <c r="V45" s="143"/>
      <c r="W45" s="141">
        <f>W44</f>
        <v>47.577777777777776</v>
      </c>
      <c r="X45" s="142"/>
      <c r="Y45" s="143"/>
      <c r="Z45" s="141"/>
      <c r="AA45" s="142"/>
      <c r="AB45" s="142"/>
      <c r="AC45" s="142"/>
      <c r="AD45" s="142"/>
      <c r="AE45" s="143"/>
      <c r="AF45" s="141">
        <f>IF(AF43&gt;Z47,Z47,AF43)</f>
        <v>19020.469999999998</v>
      </c>
      <c r="AG45" s="142"/>
      <c r="AH45" s="142"/>
      <c r="AI45" s="143"/>
      <c r="AK45" s="56"/>
      <c r="AN45" s="2"/>
      <c r="AO45" s="80"/>
      <c r="AP45" s="64"/>
      <c r="AQ45" s="10"/>
      <c r="AR45" s="132">
        <v>60</v>
      </c>
      <c r="AS45" s="132"/>
      <c r="AT45" s="50"/>
      <c r="AU45" s="69"/>
      <c r="AV45" s="35"/>
      <c r="AW45" s="69"/>
    </row>
    <row r="46" spans="1:49" ht="25.5" customHeight="1" hidden="1">
      <c r="A46" s="8"/>
      <c r="AK46" s="56"/>
      <c r="AN46" s="2"/>
      <c r="AO46" s="80"/>
      <c r="AP46" s="64"/>
      <c r="AQ46" s="10"/>
      <c r="AR46" s="132">
        <f>AR44+AR45</f>
        <v>2556</v>
      </c>
      <c r="AS46" s="132"/>
      <c r="AT46" s="50"/>
      <c r="AU46" s="35"/>
      <c r="AV46" s="35"/>
      <c r="AW46" s="69"/>
    </row>
    <row r="47" spans="1:49" ht="25.5" customHeight="1" hidden="1">
      <c r="A47" s="8"/>
      <c r="S47" s="11" t="s">
        <v>91</v>
      </c>
      <c r="Z47" s="133">
        <f>S43*70%</f>
        <v>19020.469999999998</v>
      </c>
      <c r="AA47" s="133"/>
      <c r="AB47" s="133"/>
      <c r="AC47" s="133"/>
      <c r="AD47" s="133"/>
      <c r="AE47" s="133"/>
      <c r="AK47" s="56"/>
      <c r="AN47" s="2" t="s">
        <v>113</v>
      </c>
      <c r="AO47" s="35"/>
      <c r="AP47" s="35"/>
      <c r="AQ47" s="35"/>
      <c r="AR47" s="35"/>
      <c r="AS47" s="35"/>
      <c r="AT47" s="35"/>
      <c r="AU47" s="35"/>
      <c r="AV47" s="134"/>
      <c r="AW47" s="135"/>
    </row>
    <row r="48" ht="25.5" customHeight="1" hidden="1">
      <c r="A48" s="8"/>
    </row>
    <row r="49" spans="1:30" ht="25.5" customHeight="1" hidden="1">
      <c r="A49" s="8"/>
      <c r="R49" s="50"/>
      <c r="S49" s="125" t="s">
        <v>104</v>
      </c>
      <c r="T49" s="126"/>
      <c r="U49" s="126"/>
      <c r="V49" s="126"/>
      <c r="W49" s="126"/>
      <c r="X49" s="126"/>
      <c r="Y49" s="127"/>
      <c r="Z49" s="58"/>
      <c r="AA49" s="58"/>
      <c r="AB49" s="59"/>
      <c r="AC49" s="59"/>
      <c r="AD49" s="59"/>
    </row>
    <row r="50" spans="1:57" ht="25.5" customHeight="1" hidden="1">
      <c r="A50" s="4"/>
      <c r="R50" s="50"/>
      <c r="S50" s="128" t="s">
        <v>102</v>
      </c>
      <c r="T50" s="129"/>
      <c r="U50" s="130">
        <f>S30</f>
        <v>27172.1</v>
      </c>
      <c r="V50" s="131"/>
      <c r="W50" s="131"/>
      <c r="X50" s="131"/>
      <c r="Y50" s="69"/>
      <c r="Z50" s="69"/>
      <c r="AA50" s="58"/>
      <c r="AB50" s="59"/>
      <c r="AC50" s="59"/>
      <c r="AD50" s="59"/>
      <c r="AJ50" s="35"/>
      <c r="AK50" s="35"/>
      <c r="AL50" s="35"/>
      <c r="AM50" s="35"/>
      <c r="AN50" s="3"/>
      <c r="AO50" s="3"/>
      <c r="AP50" s="3"/>
      <c r="AQ50" s="3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25.5" customHeight="1" hidden="1">
      <c r="A51" s="8"/>
      <c r="L51" s="84">
        <f>K56</f>
        <v>0</v>
      </c>
      <c r="R51" s="50"/>
      <c r="S51" s="136" t="s">
        <v>103</v>
      </c>
      <c r="T51" s="137"/>
      <c r="U51" s="138">
        <f>Y35</f>
        <v>0</v>
      </c>
      <c r="V51" s="139"/>
      <c r="W51" s="139"/>
      <c r="X51" s="139"/>
      <c r="Y51" s="69"/>
      <c r="Z51" s="69"/>
      <c r="AA51" s="58"/>
      <c r="AB51" s="59"/>
      <c r="AC51" s="59"/>
      <c r="AD51" s="59"/>
      <c r="AJ51" s="35"/>
      <c r="AK51" s="50"/>
      <c r="AL51" s="35"/>
      <c r="AM51" s="35"/>
      <c r="AN51" s="2"/>
      <c r="AO51" s="2"/>
      <c r="AP51" s="2"/>
      <c r="AQ51" s="2"/>
      <c r="AR51" s="35"/>
      <c r="AS51" s="35"/>
      <c r="AT51" s="24"/>
      <c r="AU51" s="24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25.5" customHeight="1" hidden="1">
      <c r="A52" s="8"/>
      <c r="R52" s="60"/>
      <c r="S52" s="132"/>
      <c r="T52" s="132"/>
      <c r="U52" s="140"/>
      <c r="V52" s="140"/>
      <c r="W52" s="140"/>
      <c r="X52" s="140"/>
      <c r="Y52" s="69"/>
      <c r="Z52" s="69"/>
      <c r="AA52" s="59"/>
      <c r="AB52" s="59"/>
      <c r="AC52" s="59"/>
      <c r="AD52" s="59"/>
      <c r="AJ52" s="35"/>
      <c r="AK52" s="50"/>
      <c r="AL52" s="35"/>
      <c r="AM52" s="35"/>
      <c r="AN52" s="2"/>
      <c r="AO52" s="2"/>
      <c r="AP52" s="2"/>
      <c r="AQ52" s="2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32.25" customHeight="1">
      <c r="A53" s="85"/>
      <c r="B53" s="35"/>
      <c r="C53" s="10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0"/>
      <c r="AL53" s="35"/>
      <c r="AM53" s="35"/>
      <c r="AN53" s="10"/>
      <c r="AO53" s="10"/>
      <c r="AP53" s="10"/>
      <c r="AQ53" s="10"/>
      <c r="AR53" s="50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6.5" customHeight="1">
      <c r="A54" s="86"/>
      <c r="B54" s="35"/>
      <c r="C54" s="10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25.5" customHeight="1">
      <c r="A55" s="87"/>
      <c r="B55" s="35"/>
      <c r="C55" s="2"/>
      <c r="D55" s="35"/>
      <c r="E55" s="35"/>
      <c r="F55" s="35"/>
      <c r="G55" s="35"/>
      <c r="H55" s="35"/>
      <c r="I55" s="35"/>
      <c r="J55" s="35"/>
      <c r="K55" s="3"/>
      <c r="L55" s="3"/>
      <c r="M55" s="3"/>
      <c r="N55" s="3"/>
      <c r="O55" s="35"/>
      <c r="P55" s="10"/>
      <c r="Q55" s="35"/>
      <c r="R55" s="2"/>
      <c r="S55" s="2"/>
      <c r="T55" s="64"/>
      <c r="U55" s="10"/>
      <c r="V55" s="10"/>
      <c r="W55" s="10"/>
      <c r="X55" s="50"/>
      <c r="Y55" s="50"/>
      <c r="Z55" s="35"/>
      <c r="AA55" s="3"/>
      <c r="AB55" s="3"/>
      <c r="AC55" s="3"/>
      <c r="AD55" s="3"/>
      <c r="AE55" s="35"/>
      <c r="AF55" s="3"/>
      <c r="AG55" s="3"/>
      <c r="AH55" s="3"/>
      <c r="AI55" s="3"/>
      <c r="AJ55" s="35"/>
      <c r="AK55" s="50"/>
      <c r="AL55" s="35"/>
      <c r="AM55" s="35"/>
      <c r="AN55" s="35"/>
      <c r="AO55" s="10"/>
      <c r="AP55" s="10"/>
      <c r="AQ55" s="10"/>
      <c r="AR55" s="50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25.5" customHeight="1">
      <c r="A56" s="35"/>
      <c r="B56" s="35"/>
      <c r="C56" s="2"/>
      <c r="D56" s="35"/>
      <c r="E56" s="35"/>
      <c r="F56" s="35"/>
      <c r="G56" s="35"/>
      <c r="H56" s="35"/>
      <c r="I56" s="35"/>
      <c r="J56" s="35"/>
      <c r="K56" s="2"/>
      <c r="L56" s="2"/>
      <c r="M56" s="2"/>
      <c r="N56" s="2"/>
      <c r="O56" s="35"/>
      <c r="P56" s="10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2"/>
      <c r="AB56" s="2"/>
      <c r="AC56" s="2"/>
      <c r="AD56" s="2"/>
      <c r="AE56" s="35"/>
      <c r="AF56" s="2"/>
      <c r="AG56" s="2"/>
      <c r="AH56" s="2"/>
      <c r="AI56" s="2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5" customHeight="1">
      <c r="A57" s="35"/>
      <c r="B57" s="35"/>
      <c r="C57" s="2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0"/>
      <c r="O57" s="10"/>
      <c r="P57" s="10"/>
      <c r="Q57" s="10"/>
      <c r="R57" s="24"/>
      <c r="S57" s="10"/>
      <c r="T57" s="24"/>
      <c r="U57" s="24"/>
      <c r="V57" s="2"/>
      <c r="W57" s="24"/>
      <c r="X57" s="35"/>
      <c r="Y57" s="18"/>
      <c r="Z57" s="24"/>
      <c r="AA57" s="24"/>
      <c r="AB57" s="24"/>
      <c r="AC57" s="24"/>
      <c r="AD57" s="24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25.5" customHeight="1">
      <c r="A58" s="87"/>
      <c r="B58" s="35"/>
      <c r="C58" s="2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0"/>
      <c r="O58" s="38"/>
      <c r="P58" s="2"/>
      <c r="Q58" s="2"/>
      <c r="R58" s="2"/>
      <c r="S58" s="2"/>
      <c r="T58" s="87"/>
      <c r="U58" s="35"/>
      <c r="V58" s="2"/>
      <c r="W58" s="50"/>
      <c r="X58" s="35"/>
      <c r="Y58" s="18"/>
      <c r="Z58" s="24"/>
      <c r="AA58" s="24"/>
      <c r="AB58" s="24"/>
      <c r="AC58" s="38"/>
      <c r="AD58" s="2"/>
      <c r="AE58" s="2"/>
      <c r="AF58" s="2"/>
      <c r="AG58" s="2"/>
      <c r="AH58" s="50"/>
      <c r="AI58" s="69"/>
      <c r="AJ58" s="35"/>
      <c r="AK58" s="38"/>
      <c r="AL58" s="38"/>
      <c r="AM58" s="38"/>
      <c r="AN58" s="38"/>
      <c r="AO58" s="38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25.5" customHeight="1">
      <c r="A59" s="87"/>
      <c r="B59" s="35"/>
      <c r="C59" s="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0"/>
      <c r="O59" s="38"/>
      <c r="P59" s="2"/>
      <c r="Q59" s="2"/>
      <c r="R59" s="2"/>
      <c r="S59" s="2"/>
      <c r="T59" s="87"/>
      <c r="U59" s="35"/>
      <c r="V59" s="2"/>
      <c r="W59" s="50"/>
      <c r="X59" s="35"/>
      <c r="Y59" s="18"/>
      <c r="Z59" s="24"/>
      <c r="AA59" s="24"/>
      <c r="AB59" s="24"/>
      <c r="AC59" s="38"/>
      <c r="AD59" s="2"/>
      <c r="AE59" s="2"/>
      <c r="AF59" s="2"/>
      <c r="AG59" s="2"/>
      <c r="AH59" s="50"/>
      <c r="AI59" s="69"/>
      <c r="AJ59" s="35"/>
      <c r="AK59" s="38"/>
      <c r="AL59" s="38"/>
      <c r="AM59" s="38"/>
      <c r="AN59" s="38"/>
      <c r="AO59" s="3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25.5" customHeight="1">
      <c r="A60" s="8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0"/>
      <c r="O60" s="10"/>
      <c r="P60" s="10"/>
      <c r="Q60" s="10"/>
      <c r="R60" s="24"/>
      <c r="S60" s="10"/>
      <c r="T60" s="24"/>
      <c r="U60" s="24"/>
      <c r="V60" s="2"/>
      <c r="W60" s="24"/>
      <c r="X60" s="35"/>
      <c r="Y60" s="18"/>
      <c r="Z60" s="24"/>
      <c r="AA60" s="24"/>
      <c r="AB60" s="24"/>
      <c r="AC60" s="38"/>
      <c r="AD60" s="2"/>
      <c r="AE60" s="2"/>
      <c r="AF60" s="2"/>
      <c r="AG60" s="2"/>
      <c r="AH60" s="50"/>
      <c r="AI60" s="69"/>
      <c r="AJ60" s="35"/>
      <c r="AK60" s="38"/>
      <c r="AL60" s="38"/>
      <c r="AM60" s="38"/>
      <c r="AN60" s="38"/>
      <c r="AO60" s="3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29.25" customHeight="1">
      <c r="A61" s="8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38"/>
      <c r="AD61" s="38"/>
      <c r="AE61" s="38"/>
      <c r="AF61" s="38"/>
      <c r="AG61" s="38"/>
      <c r="AH61" s="50"/>
      <c r="AI61" s="69"/>
      <c r="AJ61" s="50"/>
      <c r="AK61" s="50"/>
      <c r="AL61" s="50"/>
      <c r="AM61" s="50"/>
      <c r="AN61" s="50"/>
      <c r="AO61" s="50"/>
      <c r="AP61" s="50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30" customHeight="1">
      <c r="A62" s="88"/>
      <c r="B62" s="35"/>
      <c r="C62" s="89"/>
      <c r="D62" s="10"/>
      <c r="E62" s="10"/>
      <c r="F62" s="2"/>
      <c r="G62" s="2"/>
      <c r="H62" s="2"/>
      <c r="I62" s="2"/>
      <c r="J62" s="2"/>
      <c r="K62" s="2"/>
      <c r="L62" s="2"/>
      <c r="M62" s="35"/>
      <c r="N62" s="50"/>
      <c r="O62" s="35"/>
      <c r="P62" s="35"/>
      <c r="Q62" s="90"/>
      <c r="R62" s="90"/>
      <c r="S62" s="90"/>
      <c r="T62" s="90"/>
      <c r="U62" s="90"/>
      <c r="V62" s="35"/>
      <c r="W62" s="50"/>
      <c r="X62" s="35"/>
      <c r="Y62" s="35"/>
      <c r="Z62" s="35"/>
      <c r="AA62" s="35"/>
      <c r="AB62" s="35"/>
      <c r="AC62" s="24"/>
      <c r="AD62" s="24"/>
      <c r="AE62" s="24"/>
      <c r="AF62" s="24"/>
      <c r="AG62" s="24"/>
      <c r="AH62" s="35"/>
      <c r="AI62" s="35"/>
      <c r="AJ62" s="91"/>
      <c r="AK62" s="91"/>
      <c r="AL62" s="91"/>
      <c r="AM62" s="91"/>
      <c r="AN62" s="50"/>
      <c r="AO62" s="2"/>
      <c r="AP62" s="2"/>
      <c r="AQ62" s="2"/>
      <c r="AR62" s="2"/>
      <c r="AS62" s="2"/>
      <c r="AT62" s="2"/>
      <c r="AU62" s="2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30" customHeight="1">
      <c r="A63" s="88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30" customHeight="1">
      <c r="A64" s="8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30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1"/>
      <c r="AK65" s="91"/>
      <c r="AL65" s="91"/>
      <c r="AM65" s="91"/>
      <c r="AN65" s="35"/>
      <c r="AO65" s="93"/>
      <c r="AP65" s="93"/>
      <c r="AQ65" s="93"/>
      <c r="AR65" s="93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30" customHeight="1">
      <c r="A66" s="94"/>
      <c r="B66" s="94"/>
      <c r="C66" s="94"/>
      <c r="D66" s="94"/>
      <c r="E66" s="94"/>
      <c r="F66" s="94"/>
      <c r="G66" s="94"/>
      <c r="H66" s="94"/>
      <c r="I66" s="94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35" ht="30" customHeight="1">
      <c r="A67" s="94"/>
      <c r="B67" s="94"/>
      <c r="C67" s="94"/>
      <c r="D67" s="94"/>
      <c r="E67" s="94"/>
      <c r="F67" s="94"/>
      <c r="G67" s="94"/>
      <c r="H67" s="94"/>
      <c r="I67" s="94"/>
      <c r="J67" s="96"/>
      <c r="K67" s="96"/>
      <c r="L67" s="96"/>
      <c r="M67" s="96"/>
      <c r="N67" s="97"/>
      <c r="O67" s="97"/>
      <c r="P67" s="97"/>
      <c r="Q67" s="97"/>
      <c r="R67" s="98"/>
      <c r="S67" s="98"/>
      <c r="T67" s="98"/>
      <c r="U67" s="98"/>
      <c r="V67" s="96"/>
      <c r="W67" s="96"/>
      <c r="X67" s="96"/>
      <c r="Y67" s="96"/>
      <c r="Z67" s="97"/>
      <c r="AA67" s="97"/>
      <c r="AB67" s="97"/>
      <c r="AC67" s="97"/>
      <c r="AD67" s="98"/>
      <c r="AE67" s="98"/>
      <c r="AF67" s="98"/>
      <c r="AG67" s="98"/>
      <c r="AH67" s="99"/>
      <c r="AI67" s="99"/>
    </row>
    <row r="68" spans="1:35" ht="30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38"/>
      <c r="O68" s="38"/>
      <c r="P68" s="38"/>
      <c r="Q68" s="38"/>
      <c r="R68" s="100"/>
      <c r="S68" s="100"/>
      <c r="T68" s="101"/>
      <c r="U68" s="101"/>
      <c r="V68" s="101"/>
      <c r="W68" s="101"/>
      <c r="X68" s="101"/>
      <c r="Y68" s="101"/>
      <c r="Z68" s="38"/>
      <c r="AA68" s="38"/>
      <c r="AB68" s="38"/>
      <c r="AC68" s="38"/>
      <c r="AD68" s="102"/>
      <c r="AE68" s="102"/>
      <c r="AF68" s="101"/>
      <c r="AG68" s="99"/>
      <c r="AH68" s="50"/>
      <c r="AI68" s="50"/>
    </row>
    <row r="69" spans="1:35" ht="30" customHeight="1">
      <c r="A69" s="103"/>
      <c r="B69" s="99"/>
      <c r="C69" s="9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38"/>
      <c r="S69" s="2"/>
      <c r="T69" s="99"/>
      <c r="U69" s="50"/>
      <c r="V69" s="50"/>
      <c r="W69" s="99"/>
      <c r="X69" s="99"/>
      <c r="Y69" s="99"/>
      <c r="Z69" s="99"/>
      <c r="AA69" s="99"/>
      <c r="AB69" s="99"/>
      <c r="AC69" s="99"/>
      <c r="AD69" s="17"/>
      <c r="AE69" s="17"/>
      <c r="AF69" s="99"/>
      <c r="AG69" s="99"/>
      <c r="AH69" s="99"/>
      <c r="AI69" s="99"/>
    </row>
    <row r="70" spans="1:35" ht="30" customHeight="1">
      <c r="A70" s="88"/>
      <c r="B70" s="50"/>
      <c r="C70" s="35"/>
      <c r="D70" s="50"/>
      <c r="E70" s="50"/>
      <c r="F70" s="50"/>
      <c r="G70" s="10"/>
      <c r="H70" s="10"/>
      <c r="I70" s="10"/>
      <c r="J70" s="10"/>
      <c r="K70" s="10"/>
      <c r="L70" s="1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35"/>
      <c r="X70" s="35"/>
      <c r="Y70" s="35"/>
      <c r="Z70" s="35"/>
      <c r="AA70" s="35"/>
      <c r="AB70" s="35"/>
      <c r="AC70" s="35"/>
      <c r="AD70" s="35"/>
      <c r="AE70" s="35"/>
      <c r="AF70" s="50"/>
      <c r="AG70" s="35"/>
      <c r="AH70" s="35"/>
      <c r="AI70" s="50"/>
    </row>
    <row r="71" spans="1:35" ht="30" customHeight="1">
      <c r="A71" s="88"/>
      <c r="B71" s="99"/>
      <c r="C71" s="99"/>
      <c r="D71" s="99"/>
      <c r="E71" s="98"/>
      <c r="F71" s="98"/>
      <c r="G71" s="98"/>
      <c r="H71" s="98"/>
      <c r="I71" s="98"/>
      <c r="J71" s="98"/>
      <c r="K71" s="98"/>
      <c r="L71" s="99"/>
      <c r="M71" s="98"/>
      <c r="N71" s="98"/>
      <c r="O71" s="98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</row>
    <row r="72" spans="1:35" ht="30" customHeight="1">
      <c r="A72" s="8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1:35" ht="30" customHeight="1">
      <c r="A73" s="8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1:35" ht="30" customHeight="1">
      <c r="A74" s="8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1:35" ht="30" customHeight="1">
      <c r="A75" s="8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1:35" ht="30" customHeight="1">
      <c r="A76" s="8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1:35" ht="30" customHeight="1">
      <c r="A77" s="8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1:35" ht="30" customHeight="1">
      <c r="A78" s="8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1:35" ht="30" customHeight="1">
      <c r="A79" s="8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</row>
    <row r="80" spans="1:35" ht="30" customHeight="1">
      <c r="A80" s="8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</row>
    <row r="81" spans="1:35" ht="30" customHeight="1">
      <c r="A81" s="8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</row>
    <row r="82" spans="1:35" ht="30" customHeight="1">
      <c r="A82" s="8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</row>
    <row r="83" spans="1:35" ht="30" customHeight="1">
      <c r="A83" s="8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pans="1:35" ht="30" customHeight="1">
      <c r="A84" s="8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</row>
    <row r="85" ht="30" customHeight="1">
      <c r="A85" s="8"/>
    </row>
    <row r="86" ht="30" customHeight="1">
      <c r="A86" s="8"/>
    </row>
    <row r="87" ht="30" customHeight="1">
      <c r="A87" s="8"/>
    </row>
    <row r="88" ht="30" customHeight="1">
      <c r="A88" s="8"/>
    </row>
    <row r="89" ht="30" customHeight="1">
      <c r="A89" s="8"/>
    </row>
    <row r="90" ht="30" customHeight="1">
      <c r="A90" s="8"/>
    </row>
    <row r="91" ht="30" customHeight="1">
      <c r="A91" s="8"/>
    </row>
    <row r="92" ht="30" customHeight="1">
      <c r="A92" s="8"/>
    </row>
    <row r="93" ht="30" customHeight="1">
      <c r="A93" s="8"/>
    </row>
    <row r="94" ht="30" customHeight="1">
      <c r="A94" s="8"/>
    </row>
    <row r="95" ht="30" customHeight="1">
      <c r="A95" s="8"/>
    </row>
    <row r="96" ht="30" customHeight="1">
      <c r="A96" s="8"/>
    </row>
    <row r="97" ht="30" customHeight="1">
      <c r="A97" s="8"/>
    </row>
    <row r="98" ht="30" customHeight="1">
      <c r="A98" s="8"/>
    </row>
    <row r="99" ht="30" customHeight="1">
      <c r="A99" s="8"/>
    </row>
    <row r="100" ht="30" customHeight="1">
      <c r="A100" s="8"/>
    </row>
    <row r="101" ht="30" customHeight="1">
      <c r="A101" s="8"/>
    </row>
    <row r="102" ht="30" customHeight="1">
      <c r="A102" s="8"/>
    </row>
  </sheetData>
  <sheetProtection password="CCE5" sheet="1" objects="1" scenarios="1" selectLockedCells="1" selectUnlockedCells="1"/>
  <mergeCells count="276">
    <mergeCell ref="N3:O3"/>
    <mergeCell ref="P3:Q3"/>
    <mergeCell ref="AN3:AO3"/>
    <mergeCell ref="AP3:AQ3"/>
    <mergeCell ref="AB2:AI6"/>
    <mergeCell ref="N5:O5"/>
    <mergeCell ref="P5:Q5"/>
    <mergeCell ref="N4:O4"/>
    <mergeCell ref="P4:Q4"/>
    <mergeCell ref="AY3:AZ3"/>
    <mergeCell ref="AM1:AQ1"/>
    <mergeCell ref="AS1:AV1"/>
    <mergeCell ref="AY1:BD1"/>
    <mergeCell ref="AN2:AO2"/>
    <mergeCell ref="AP2:AQ2"/>
    <mergeCell ref="AS2:AV2"/>
    <mergeCell ref="AY2:AZ2"/>
    <mergeCell ref="BA2:BB2"/>
    <mergeCell ref="BC2:BD2"/>
    <mergeCell ref="BA3:BB3"/>
    <mergeCell ref="BC3:BD3"/>
    <mergeCell ref="AN6:AO6"/>
    <mergeCell ref="AP6:AQ6"/>
    <mergeCell ref="AS6:AV6"/>
    <mergeCell ref="AP4:AQ4"/>
    <mergeCell ref="AY4:AZ4"/>
    <mergeCell ref="BA4:BB4"/>
    <mergeCell ref="AS3:AV3"/>
    <mergeCell ref="S7:T7"/>
    <mergeCell ref="AN7:AO7"/>
    <mergeCell ref="AS7:AV7"/>
    <mergeCell ref="BC4:BD4"/>
    <mergeCell ref="T5:U5"/>
    <mergeCell ref="V5:W5"/>
    <mergeCell ref="AM5:AO5"/>
    <mergeCell ref="T4:U4"/>
    <mergeCell ref="V4:W4"/>
    <mergeCell ref="AN4:AO4"/>
    <mergeCell ref="S8:T8"/>
    <mergeCell ref="AN8:AO8"/>
    <mergeCell ref="AS8:AV8"/>
    <mergeCell ref="AK9:AL9"/>
    <mergeCell ref="AN9:AO9"/>
    <mergeCell ref="I10:J10"/>
    <mergeCell ref="AK10:AL10"/>
    <mergeCell ref="AN10:AO10"/>
    <mergeCell ref="AK14:AL14"/>
    <mergeCell ref="AN14:AO14"/>
    <mergeCell ref="I11:J11"/>
    <mergeCell ref="AK11:AL11"/>
    <mergeCell ref="AN11:AO11"/>
    <mergeCell ref="U12:V12"/>
    <mergeCell ref="W12:X12"/>
    <mergeCell ref="AP14:AQ14"/>
    <mergeCell ref="AS14:AV14"/>
    <mergeCell ref="I15:J15"/>
    <mergeCell ref="K15:L15"/>
    <mergeCell ref="AM15:AQ15"/>
    <mergeCell ref="AS12:AV12"/>
    <mergeCell ref="U13:V13"/>
    <mergeCell ref="W13:X13"/>
    <mergeCell ref="AK13:AL13"/>
    <mergeCell ref="AN13:AO13"/>
    <mergeCell ref="AP13:AQ13"/>
    <mergeCell ref="AS13:AV13"/>
    <mergeCell ref="AM12:AQ12"/>
    <mergeCell ref="I16:J16"/>
    <mergeCell ref="K16:L16"/>
    <mergeCell ref="AN16:AO16"/>
    <mergeCell ref="AP16:AQ16"/>
    <mergeCell ref="AS16:AV16"/>
    <mergeCell ref="S17:T17"/>
    <mergeCell ref="U17:V17"/>
    <mergeCell ref="Z17:AA17"/>
    <mergeCell ref="AB17:AC17"/>
    <mergeCell ref="AN17:AO17"/>
    <mergeCell ref="AP17:AQ17"/>
    <mergeCell ref="AS17:AV17"/>
    <mergeCell ref="AS18:AV18"/>
    <mergeCell ref="AK19:AL19"/>
    <mergeCell ref="AN19:AO19"/>
    <mergeCell ref="AP19:AQ19"/>
    <mergeCell ref="H20:L20"/>
    <mergeCell ref="AK20:AL20"/>
    <mergeCell ref="AN20:AO20"/>
    <mergeCell ref="AP20:AQ20"/>
    <mergeCell ref="P18:Q18"/>
    <mergeCell ref="S18:T18"/>
    <mergeCell ref="U18:V18"/>
    <mergeCell ref="W18:X18"/>
    <mergeCell ref="Z18:AA18"/>
    <mergeCell ref="AB18:AC18"/>
    <mergeCell ref="AN18:AO18"/>
    <mergeCell ref="AP18:AQ18"/>
    <mergeCell ref="AM21:AN21"/>
    <mergeCell ref="AR21:AS21"/>
    <mergeCell ref="BB21:BE21"/>
    <mergeCell ref="J22:L22"/>
    <mergeCell ref="P22:Q22"/>
    <mergeCell ref="AA22:AC22"/>
    <mergeCell ref="AG22:AH22"/>
    <mergeCell ref="AK22:AN22"/>
    <mergeCell ref="AP22:AS22"/>
    <mergeCell ref="BE22:BF22"/>
    <mergeCell ref="BK22:BM22"/>
    <mergeCell ref="J23:L23"/>
    <mergeCell ref="P23:Q23"/>
    <mergeCell ref="AA23:AC23"/>
    <mergeCell ref="AG23:AH23"/>
    <mergeCell ref="AK23:AN23"/>
    <mergeCell ref="AP23:AS23"/>
    <mergeCell ref="AX23:AZ23"/>
    <mergeCell ref="BB23:BD23"/>
    <mergeCell ref="BE23:BF23"/>
    <mergeCell ref="BH23:BJ23"/>
    <mergeCell ref="BK23:BM23"/>
    <mergeCell ref="BN23:BQ23"/>
    <mergeCell ref="J24:L24"/>
    <mergeCell ref="P24:Q24"/>
    <mergeCell ref="AA24:AC24"/>
    <mergeCell ref="AG24:AH24"/>
    <mergeCell ref="AK24:AN24"/>
    <mergeCell ref="AP24:AS24"/>
    <mergeCell ref="BB24:BD24"/>
    <mergeCell ref="J26:L26"/>
    <mergeCell ref="P26:Q26"/>
    <mergeCell ref="AA26:AC26"/>
    <mergeCell ref="AG26:AH26"/>
    <mergeCell ref="AK26:AN26"/>
    <mergeCell ref="BE24:BF24"/>
    <mergeCell ref="BH24:BJ24"/>
    <mergeCell ref="BK24:BM24"/>
    <mergeCell ref="AP26:AS26"/>
    <mergeCell ref="BB26:BD26"/>
    <mergeCell ref="BE26:BF26"/>
    <mergeCell ref="BH26:BJ26"/>
    <mergeCell ref="BK26:BM26"/>
    <mergeCell ref="BN24:BQ24"/>
    <mergeCell ref="J25:L25"/>
    <mergeCell ref="P25:Q25"/>
    <mergeCell ref="AA25:AC25"/>
    <mergeCell ref="AG25:AH25"/>
    <mergeCell ref="AK25:AN25"/>
    <mergeCell ref="AP25:AS25"/>
    <mergeCell ref="BN26:BQ26"/>
    <mergeCell ref="BB25:BD25"/>
    <mergeCell ref="BE25:BF25"/>
    <mergeCell ref="BH25:BJ25"/>
    <mergeCell ref="BK25:BM25"/>
    <mergeCell ref="BN25:BQ25"/>
    <mergeCell ref="BN27:BQ27"/>
    <mergeCell ref="J28:L28"/>
    <mergeCell ref="P28:Q28"/>
    <mergeCell ref="AA28:AC28"/>
    <mergeCell ref="AG28:AH28"/>
    <mergeCell ref="AK28:AN28"/>
    <mergeCell ref="J27:L27"/>
    <mergeCell ref="P27:Q27"/>
    <mergeCell ref="AA27:AC27"/>
    <mergeCell ref="AG27:AH27"/>
    <mergeCell ref="AK27:AN27"/>
    <mergeCell ref="AP27:AS27"/>
    <mergeCell ref="BH29:BJ29"/>
    <mergeCell ref="BK29:BM29"/>
    <mergeCell ref="BB27:BD27"/>
    <mergeCell ref="BE27:BF27"/>
    <mergeCell ref="BH27:BJ27"/>
    <mergeCell ref="BK27:BM27"/>
    <mergeCell ref="BN29:BQ29"/>
    <mergeCell ref="AP28:AS28"/>
    <mergeCell ref="BB28:BD28"/>
    <mergeCell ref="BE28:BF28"/>
    <mergeCell ref="BH28:BJ28"/>
    <mergeCell ref="BK28:BM28"/>
    <mergeCell ref="BN28:BQ28"/>
    <mergeCell ref="BE29:BF29"/>
    <mergeCell ref="D30:E30"/>
    <mergeCell ref="F30:G30"/>
    <mergeCell ref="H30:I30"/>
    <mergeCell ref="S30:X30"/>
    <mergeCell ref="Y30:Z30"/>
    <mergeCell ref="AA30:AI30"/>
    <mergeCell ref="AK29:AM29"/>
    <mergeCell ref="BB29:BD29"/>
    <mergeCell ref="BB30:BD30"/>
    <mergeCell ref="BN30:BQ30"/>
    <mergeCell ref="AK31:AO31"/>
    <mergeCell ref="AP31:AS31"/>
    <mergeCell ref="BB31:BD31"/>
    <mergeCell ref="BE31:BF31"/>
    <mergeCell ref="BH31:BJ31"/>
    <mergeCell ref="BK31:BM31"/>
    <mergeCell ref="BN31:BQ31"/>
    <mergeCell ref="AK30:AL30"/>
    <mergeCell ref="AP30:AS30"/>
    <mergeCell ref="BE30:BF30"/>
    <mergeCell ref="BH30:BJ30"/>
    <mergeCell ref="BK30:BM30"/>
    <mergeCell ref="BB32:BD32"/>
    <mergeCell ref="BE32:BF32"/>
    <mergeCell ref="BN32:BQ32"/>
    <mergeCell ref="AK33:AN33"/>
    <mergeCell ref="BN33:BQ33"/>
    <mergeCell ref="Y34:Z34"/>
    <mergeCell ref="AS34:AV34"/>
    <mergeCell ref="BI34:BJ34"/>
    <mergeCell ref="BM34:BQ34"/>
    <mergeCell ref="A38:D39"/>
    <mergeCell ref="E38:G39"/>
    <mergeCell ref="H38:Q38"/>
    <mergeCell ref="S38:V38"/>
    <mergeCell ref="H39:M39"/>
    <mergeCell ref="N39:Q39"/>
    <mergeCell ref="S39:V39"/>
    <mergeCell ref="W38:Y39"/>
    <mergeCell ref="Z38:AI38"/>
    <mergeCell ref="Y35:AC35"/>
    <mergeCell ref="AS35:AV35"/>
    <mergeCell ref="AQ38:AR38"/>
    <mergeCell ref="AS38:AV38"/>
    <mergeCell ref="Z39:AE39"/>
    <mergeCell ref="AF39:AI39"/>
    <mergeCell ref="AP39:AR39"/>
    <mergeCell ref="AS39:AV39"/>
    <mergeCell ref="BM35:BQ35"/>
    <mergeCell ref="AS36:AV36"/>
    <mergeCell ref="A37:Q37"/>
    <mergeCell ref="S37:AI37"/>
    <mergeCell ref="AS37:AV37"/>
    <mergeCell ref="Z40:AE40"/>
    <mergeCell ref="AF40:AI40"/>
    <mergeCell ref="AP40:AR40"/>
    <mergeCell ref="A42:Q42"/>
    <mergeCell ref="S42:AI42"/>
    <mergeCell ref="W40:Y40"/>
    <mergeCell ref="S43:V43"/>
    <mergeCell ref="A40:D40"/>
    <mergeCell ref="E40:G40"/>
    <mergeCell ref="H40:M40"/>
    <mergeCell ref="N40:Q40"/>
    <mergeCell ref="S40:V40"/>
    <mergeCell ref="A43:D43"/>
    <mergeCell ref="E43:G43"/>
    <mergeCell ref="H43:M43"/>
    <mergeCell ref="N43:Q43"/>
    <mergeCell ref="W43:Y43"/>
    <mergeCell ref="Z43:AE43"/>
    <mergeCell ref="AF43:AI43"/>
    <mergeCell ref="A44:D44"/>
    <mergeCell ref="E44:G44"/>
    <mergeCell ref="H44:M44"/>
    <mergeCell ref="N44:Q44"/>
    <mergeCell ref="S44:V44"/>
    <mergeCell ref="W44:Y44"/>
    <mergeCell ref="Z44:AE44"/>
    <mergeCell ref="AF44:AI44"/>
    <mergeCell ref="AR44:AS44"/>
    <mergeCell ref="A45:D45"/>
    <mergeCell ref="E45:G45"/>
    <mergeCell ref="H45:M45"/>
    <mergeCell ref="N45:Q45"/>
    <mergeCell ref="S45:V45"/>
    <mergeCell ref="W45:Y45"/>
    <mergeCell ref="Z45:AE45"/>
    <mergeCell ref="AF45:AI45"/>
    <mergeCell ref="AV47:AW47"/>
    <mergeCell ref="S51:T51"/>
    <mergeCell ref="U51:X51"/>
    <mergeCell ref="S52:T52"/>
    <mergeCell ref="U52:X52"/>
    <mergeCell ref="S49:Y49"/>
    <mergeCell ref="S50:T50"/>
    <mergeCell ref="U50:X50"/>
    <mergeCell ref="AR45:AS45"/>
    <mergeCell ref="AR46:AS46"/>
    <mergeCell ref="Z47:AE47"/>
  </mergeCells>
  <printOptions/>
  <pageMargins left="0.12" right="0.21" top="0.46" bottom="0.45" header="0.2362204724409449" footer="0.14"/>
  <pageSetup orientation="landscape" paperSize="9" r:id="rId2"/>
  <headerFooter alignWithMargins="0">
    <oddHeader>&amp;R&amp;"Cordia New,ธรรมดา"&amp;14&amp;K03+000หน้าที่ &amp;P</oddHeader>
    <oddFooter>&amp;C&amp;"Cordia New,ตัวหนา"&amp;14&amp;K03+000สำนักงานคลังเขต 7 นครปฐม  จัดทำขึ้นเพื่อ "ทดสอบคำนวณบำเหน็จบำนาญ" :&amp;F : 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4" tint="-0.24997000396251678"/>
  </sheetPr>
  <dimension ref="A1:CV102"/>
  <sheetViews>
    <sheetView showGridLines="0" tabSelected="1" zoomScaleSheetLayoutView="100" zoomScalePageLayoutView="0" workbookViewId="0" topLeftCell="A1">
      <selection activeCell="J25" sqref="J25:L25"/>
    </sheetView>
  </sheetViews>
  <sheetFormatPr defaultColWidth="9.00390625" defaultRowHeight="14.25"/>
  <cols>
    <col min="1" max="35" width="3.875" style="5" customWidth="1"/>
    <col min="36" max="69" width="3.875" style="5" hidden="1" customWidth="1"/>
    <col min="70" max="70" width="3.875" style="5" customWidth="1"/>
    <col min="71" max="100" width="5.75390625" style="5" customWidth="1"/>
    <col min="101" max="16384" width="9.00390625" style="5" customWidth="1"/>
  </cols>
  <sheetData>
    <row r="1" spans="1:100" ht="25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M1" s="252" t="s">
        <v>61</v>
      </c>
      <c r="AN1" s="253"/>
      <c r="AO1" s="253"/>
      <c r="AP1" s="253"/>
      <c r="AQ1" s="254"/>
      <c r="AR1" s="6"/>
      <c r="AS1" s="252" t="s">
        <v>60</v>
      </c>
      <c r="AT1" s="253"/>
      <c r="AU1" s="253"/>
      <c r="AV1" s="254"/>
      <c r="AW1" s="6"/>
      <c r="AX1" s="7"/>
      <c r="AY1" s="272" t="s">
        <v>58</v>
      </c>
      <c r="AZ1" s="273"/>
      <c r="BA1" s="273"/>
      <c r="BB1" s="273"/>
      <c r="BC1" s="273"/>
      <c r="BD1" s="27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</row>
    <row r="2" spans="1:57" ht="25.5" customHeight="1">
      <c r="A2" s="8"/>
      <c r="B2" s="9" t="s">
        <v>62</v>
      </c>
      <c r="AB2" s="280" t="s">
        <v>63</v>
      </c>
      <c r="AC2" s="281"/>
      <c r="AD2" s="281"/>
      <c r="AE2" s="281"/>
      <c r="AF2" s="281"/>
      <c r="AG2" s="281"/>
      <c r="AH2" s="281"/>
      <c r="AI2" s="282"/>
      <c r="AM2" s="68" t="s">
        <v>0</v>
      </c>
      <c r="AN2" s="255" t="s">
        <v>1</v>
      </c>
      <c r="AO2" s="255"/>
      <c r="AP2" s="255" t="s">
        <v>2</v>
      </c>
      <c r="AQ2" s="255"/>
      <c r="AS2" s="258">
        <f>AY3+BA3+BC3</f>
        <v>0</v>
      </c>
      <c r="AT2" s="259"/>
      <c r="AU2" s="259"/>
      <c r="AV2" s="260"/>
      <c r="AW2" s="10" t="s">
        <v>0</v>
      </c>
      <c r="AY2" s="275">
        <f>AM3-AM4</f>
        <v>0</v>
      </c>
      <c r="AZ2" s="275"/>
      <c r="BA2" s="275">
        <f>AN3-AN4</f>
        <v>0</v>
      </c>
      <c r="BB2" s="275"/>
      <c r="BC2" s="275">
        <f>AP3-AP4</f>
        <v>0</v>
      </c>
      <c r="BD2" s="275"/>
      <c r="BE2" s="11" t="s">
        <v>59</v>
      </c>
    </row>
    <row r="3" spans="1:57" ht="25.5" customHeight="1">
      <c r="A3" s="8"/>
      <c r="B3" s="12" t="s">
        <v>3</v>
      </c>
      <c r="C3" s="13"/>
      <c r="D3" s="13"/>
      <c r="E3" s="13"/>
      <c r="F3" s="13"/>
      <c r="G3" s="13"/>
      <c r="H3" s="13"/>
      <c r="I3" s="13"/>
      <c r="J3" s="13"/>
      <c r="K3" s="13"/>
      <c r="M3" s="68" t="s">
        <v>0</v>
      </c>
      <c r="N3" s="267" t="s">
        <v>1</v>
      </c>
      <c r="O3" s="268"/>
      <c r="P3" s="267" t="s">
        <v>2</v>
      </c>
      <c r="Q3" s="268"/>
      <c r="R3" s="13"/>
      <c r="AB3" s="283"/>
      <c r="AC3" s="284"/>
      <c r="AD3" s="284"/>
      <c r="AE3" s="284"/>
      <c r="AF3" s="284"/>
      <c r="AG3" s="284"/>
      <c r="AH3" s="284"/>
      <c r="AI3" s="285"/>
      <c r="AK3" s="14" t="s">
        <v>57</v>
      </c>
      <c r="AM3" s="66">
        <f>M5</f>
        <v>0</v>
      </c>
      <c r="AN3" s="203">
        <f>N5</f>
        <v>0</v>
      </c>
      <c r="AO3" s="203"/>
      <c r="AP3" s="279">
        <f>P5</f>
        <v>0</v>
      </c>
      <c r="AQ3" s="279"/>
      <c r="AS3" s="276">
        <f>AS2/360</f>
        <v>0</v>
      </c>
      <c r="AT3" s="277"/>
      <c r="AU3" s="277"/>
      <c r="AV3" s="278"/>
      <c r="AW3" s="10" t="s">
        <v>2</v>
      </c>
      <c r="AY3" s="265">
        <f>AY2</f>
        <v>0</v>
      </c>
      <c r="AZ3" s="265"/>
      <c r="BA3" s="265">
        <f>BA2*30</f>
        <v>0</v>
      </c>
      <c r="BB3" s="265"/>
      <c r="BC3" s="265">
        <f>BC2*360</f>
        <v>0</v>
      </c>
      <c r="BD3" s="265"/>
      <c r="BE3" s="11" t="s">
        <v>45</v>
      </c>
    </row>
    <row r="4" spans="1:56" ht="25.5" customHeight="1">
      <c r="A4" s="8"/>
      <c r="B4" s="15" t="s">
        <v>5</v>
      </c>
      <c r="C4" s="16" t="s">
        <v>4</v>
      </c>
      <c r="D4" s="13"/>
      <c r="E4" s="13"/>
      <c r="F4" s="13"/>
      <c r="G4" s="13"/>
      <c r="H4" s="13"/>
      <c r="I4" s="13"/>
      <c r="J4" s="13"/>
      <c r="K4" s="13"/>
      <c r="M4" s="83"/>
      <c r="N4" s="295"/>
      <c r="O4" s="296"/>
      <c r="P4" s="295"/>
      <c r="Q4" s="296"/>
      <c r="R4" s="13"/>
      <c r="S4" s="69"/>
      <c r="T4" s="271"/>
      <c r="U4" s="271"/>
      <c r="V4" s="271"/>
      <c r="W4" s="271"/>
      <c r="AB4" s="283"/>
      <c r="AC4" s="284"/>
      <c r="AD4" s="284"/>
      <c r="AE4" s="284"/>
      <c r="AF4" s="284"/>
      <c r="AG4" s="284"/>
      <c r="AH4" s="284"/>
      <c r="AI4" s="285"/>
      <c r="AK4" s="14" t="s">
        <v>56</v>
      </c>
      <c r="AM4" s="67">
        <f>M4</f>
        <v>0</v>
      </c>
      <c r="AN4" s="265">
        <f>N4</f>
        <v>0</v>
      </c>
      <c r="AO4" s="265"/>
      <c r="AP4" s="265">
        <f>P4</f>
        <v>0</v>
      </c>
      <c r="AQ4" s="265"/>
      <c r="AS4" s="17"/>
      <c r="AT4" s="17"/>
      <c r="AU4" s="17"/>
      <c r="AV4" s="17"/>
      <c r="AW4" s="18"/>
      <c r="AY4" s="271"/>
      <c r="AZ4" s="271"/>
      <c r="BA4" s="271"/>
      <c r="BB4" s="271"/>
      <c r="BC4" s="271"/>
      <c r="BD4" s="271"/>
    </row>
    <row r="5" spans="1:43" ht="25.5" customHeight="1">
      <c r="A5" s="8"/>
      <c r="B5" s="15" t="s">
        <v>6</v>
      </c>
      <c r="C5" s="16" t="s">
        <v>37</v>
      </c>
      <c r="D5" s="13"/>
      <c r="E5" s="13"/>
      <c r="F5" s="13"/>
      <c r="G5" s="13"/>
      <c r="H5" s="13"/>
      <c r="I5" s="13"/>
      <c r="J5" s="13"/>
      <c r="K5" s="13"/>
      <c r="M5" s="83"/>
      <c r="N5" s="295"/>
      <c r="O5" s="296"/>
      <c r="P5" s="295"/>
      <c r="Q5" s="296"/>
      <c r="R5" s="13"/>
      <c r="S5" s="69"/>
      <c r="T5" s="271"/>
      <c r="U5" s="271"/>
      <c r="V5" s="271"/>
      <c r="W5" s="271"/>
      <c r="AB5" s="283"/>
      <c r="AC5" s="284"/>
      <c r="AD5" s="284"/>
      <c r="AE5" s="284"/>
      <c r="AF5" s="284"/>
      <c r="AG5" s="284"/>
      <c r="AH5" s="284"/>
      <c r="AI5" s="285"/>
      <c r="AM5" s="272" t="s">
        <v>53</v>
      </c>
      <c r="AN5" s="273"/>
      <c r="AO5" s="274"/>
      <c r="AP5" s="18"/>
      <c r="AQ5" s="18"/>
    </row>
    <row r="6" spans="1:48" ht="25.5" customHeight="1">
      <c r="A6" s="8"/>
      <c r="B6" s="15" t="s">
        <v>7</v>
      </c>
      <c r="C6" s="16" t="s">
        <v>50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AB6" s="286"/>
      <c r="AC6" s="287"/>
      <c r="AD6" s="287"/>
      <c r="AE6" s="287"/>
      <c r="AF6" s="287"/>
      <c r="AG6" s="287"/>
      <c r="AH6" s="287"/>
      <c r="AI6" s="288"/>
      <c r="AM6" s="68" t="s">
        <v>0</v>
      </c>
      <c r="AN6" s="267" t="s">
        <v>1</v>
      </c>
      <c r="AO6" s="268"/>
      <c r="AP6" s="267" t="s">
        <v>2</v>
      </c>
      <c r="AQ6" s="268"/>
      <c r="AS6" s="252" t="s">
        <v>48</v>
      </c>
      <c r="AT6" s="253"/>
      <c r="AU6" s="253"/>
      <c r="AV6" s="254"/>
    </row>
    <row r="7" spans="1:49" ht="25.5" customHeight="1">
      <c r="A7" s="8"/>
      <c r="B7" s="13"/>
      <c r="C7" s="13"/>
      <c r="D7" s="19" t="s">
        <v>38</v>
      </c>
      <c r="E7" s="20" t="s">
        <v>9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295"/>
      <c r="T7" s="296"/>
      <c r="U7" s="16" t="s">
        <v>72</v>
      </c>
      <c r="AJ7" s="21" t="s">
        <v>54</v>
      </c>
      <c r="AK7" s="70">
        <f>S7</f>
        <v>0</v>
      </c>
      <c r="AM7" s="22"/>
      <c r="AN7" s="269">
        <f>IF(AK7=1,3,0)</f>
        <v>0</v>
      </c>
      <c r="AO7" s="270"/>
      <c r="AP7" s="23"/>
      <c r="AQ7" s="24"/>
      <c r="AS7" s="258">
        <f>AM10+AN10-AM11-AN11</f>
        <v>0</v>
      </c>
      <c r="AT7" s="259"/>
      <c r="AU7" s="259"/>
      <c r="AV7" s="260"/>
      <c r="AW7" s="10" t="s">
        <v>0</v>
      </c>
    </row>
    <row r="8" spans="1:49" ht="25.5" customHeight="1">
      <c r="A8" s="8"/>
      <c r="B8" s="13"/>
      <c r="C8" s="13"/>
      <c r="D8" s="19" t="s">
        <v>39</v>
      </c>
      <c r="E8" s="20" t="s">
        <v>10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295"/>
      <c r="T8" s="296"/>
      <c r="U8" s="16" t="s">
        <v>73</v>
      </c>
      <c r="AJ8" s="21" t="s">
        <v>55</v>
      </c>
      <c r="AK8" s="70">
        <f>S8</f>
        <v>0</v>
      </c>
      <c r="AM8" s="67">
        <f>IF($AK$8=2,8,0)</f>
        <v>0</v>
      </c>
      <c r="AN8" s="265">
        <f>IF(AK8=2,2,0)</f>
        <v>0</v>
      </c>
      <c r="AO8" s="265"/>
      <c r="AP8" s="23"/>
      <c r="AQ8" s="24"/>
      <c r="AS8" s="248">
        <f>AS7/30</f>
        <v>0</v>
      </c>
      <c r="AT8" s="249"/>
      <c r="AU8" s="249"/>
      <c r="AV8" s="250"/>
      <c r="AW8" s="10" t="s">
        <v>1</v>
      </c>
    </row>
    <row r="9" spans="1:41" ht="25.5" customHeight="1">
      <c r="A9" s="8"/>
      <c r="B9" s="13"/>
      <c r="C9" s="13"/>
      <c r="D9" s="19" t="s">
        <v>40</v>
      </c>
      <c r="E9" s="25" t="s">
        <v>12</v>
      </c>
      <c r="F9" s="20" t="s">
        <v>34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AK9" s="155" t="s">
        <v>42</v>
      </c>
      <c r="AL9" s="247"/>
      <c r="AM9" s="73">
        <f>AM8</f>
        <v>0</v>
      </c>
      <c r="AN9" s="251">
        <f>AN7+AN8</f>
        <v>0</v>
      </c>
      <c r="AO9" s="251"/>
    </row>
    <row r="10" spans="1:41" ht="25.5" customHeight="1">
      <c r="A10" s="8"/>
      <c r="B10" s="13"/>
      <c r="C10" s="13"/>
      <c r="D10" s="13"/>
      <c r="E10" s="26"/>
      <c r="F10" s="13"/>
      <c r="H10" s="68" t="s">
        <v>0</v>
      </c>
      <c r="I10" s="255" t="s">
        <v>1</v>
      </c>
      <c r="J10" s="264"/>
      <c r="K10" s="3"/>
      <c r="L10" s="3"/>
      <c r="M10" s="13"/>
      <c r="N10" s="13"/>
      <c r="O10" s="13"/>
      <c r="P10" s="13"/>
      <c r="Q10" s="13"/>
      <c r="R10" s="13"/>
      <c r="AK10" s="155" t="s">
        <v>45</v>
      </c>
      <c r="AL10" s="247"/>
      <c r="AM10" s="66">
        <f>AM9</f>
        <v>0</v>
      </c>
      <c r="AN10" s="203">
        <f>AN9*30</f>
        <v>0</v>
      </c>
      <c r="AO10" s="203"/>
    </row>
    <row r="11" spans="1:41" ht="25.5" customHeight="1">
      <c r="A11" s="8"/>
      <c r="E11" s="8"/>
      <c r="H11" s="81"/>
      <c r="I11" s="300"/>
      <c r="J11" s="300"/>
      <c r="K11" s="2"/>
      <c r="L11" s="2"/>
      <c r="AK11" s="155" t="s">
        <v>49</v>
      </c>
      <c r="AL11" s="155"/>
      <c r="AM11" s="72">
        <f>H11</f>
        <v>0</v>
      </c>
      <c r="AN11" s="263">
        <f>I11*30</f>
        <v>0</v>
      </c>
      <c r="AO11" s="263"/>
    </row>
    <row r="12" spans="1:48" ht="25.5" customHeight="1">
      <c r="A12" s="8"/>
      <c r="B12" s="15" t="s">
        <v>8</v>
      </c>
      <c r="C12" s="16" t="s">
        <v>114</v>
      </c>
      <c r="T12" s="68" t="s">
        <v>0</v>
      </c>
      <c r="U12" s="267" t="s">
        <v>1</v>
      </c>
      <c r="V12" s="268"/>
      <c r="W12" s="267" t="s">
        <v>2</v>
      </c>
      <c r="X12" s="268"/>
      <c r="AK12" s="6"/>
      <c r="AL12" s="6"/>
      <c r="AM12" s="252" t="s">
        <v>51</v>
      </c>
      <c r="AN12" s="253"/>
      <c r="AO12" s="253"/>
      <c r="AP12" s="253"/>
      <c r="AQ12" s="254"/>
      <c r="AS12" s="252" t="s">
        <v>48</v>
      </c>
      <c r="AT12" s="253"/>
      <c r="AU12" s="253"/>
      <c r="AV12" s="254"/>
    </row>
    <row r="13" spans="1:49" ht="25.5" customHeight="1">
      <c r="A13" s="8"/>
      <c r="T13" s="81"/>
      <c r="U13" s="298"/>
      <c r="V13" s="299"/>
      <c r="W13" s="298"/>
      <c r="X13" s="299"/>
      <c r="AK13" s="155" t="s">
        <v>45</v>
      </c>
      <c r="AL13" s="247"/>
      <c r="AM13" s="66">
        <f>T13</f>
        <v>0</v>
      </c>
      <c r="AN13" s="203">
        <f>U13*30</f>
        <v>0</v>
      </c>
      <c r="AO13" s="203"/>
      <c r="AP13" s="203">
        <f>W13*360</f>
        <v>0</v>
      </c>
      <c r="AQ13" s="203"/>
      <c r="AS13" s="258">
        <f>AM13+AN13+AP13-AM14-AN14-AP14</f>
        <v>0</v>
      </c>
      <c r="AT13" s="259"/>
      <c r="AU13" s="259"/>
      <c r="AV13" s="260"/>
      <c r="AW13" s="10" t="s">
        <v>0</v>
      </c>
    </row>
    <row r="14" spans="1:49" ht="25.5" customHeight="1">
      <c r="A14" s="8"/>
      <c r="E14" s="25" t="s">
        <v>12</v>
      </c>
      <c r="F14" s="20" t="s">
        <v>33</v>
      </c>
      <c r="G14" s="13"/>
      <c r="H14" s="13"/>
      <c r="I14" s="13"/>
      <c r="J14" s="13"/>
      <c r="K14" s="13"/>
      <c r="L14" s="13"/>
      <c r="AK14" s="155" t="s">
        <v>49</v>
      </c>
      <c r="AL14" s="155"/>
      <c r="AM14" s="72">
        <f>H16</f>
        <v>0</v>
      </c>
      <c r="AN14" s="263">
        <f>I16*30</f>
        <v>0</v>
      </c>
      <c r="AO14" s="263"/>
      <c r="AP14" s="263">
        <f>K16*360</f>
        <v>0</v>
      </c>
      <c r="AQ14" s="263"/>
      <c r="AS14" s="248">
        <f>AS13/360</f>
        <v>0</v>
      </c>
      <c r="AT14" s="249"/>
      <c r="AU14" s="249"/>
      <c r="AV14" s="250"/>
      <c r="AW14" s="10" t="s">
        <v>2</v>
      </c>
    </row>
    <row r="15" spans="1:43" ht="25.5" customHeight="1">
      <c r="A15" s="8"/>
      <c r="E15" s="26"/>
      <c r="F15" s="13"/>
      <c r="H15" s="68" t="s">
        <v>0</v>
      </c>
      <c r="I15" s="255" t="s">
        <v>1</v>
      </c>
      <c r="J15" s="255"/>
      <c r="K15" s="255" t="s">
        <v>2</v>
      </c>
      <c r="L15" s="255"/>
      <c r="AM15" s="252" t="s">
        <v>52</v>
      </c>
      <c r="AN15" s="253"/>
      <c r="AO15" s="253"/>
      <c r="AP15" s="253"/>
      <c r="AQ15" s="254"/>
    </row>
    <row r="16" spans="1:48" ht="25.5" customHeight="1">
      <c r="A16" s="8"/>
      <c r="E16" s="8"/>
      <c r="H16" s="82"/>
      <c r="I16" s="297"/>
      <c r="J16" s="297"/>
      <c r="K16" s="297"/>
      <c r="L16" s="297"/>
      <c r="AM16" s="68" t="s">
        <v>0</v>
      </c>
      <c r="AN16" s="255" t="s">
        <v>1</v>
      </c>
      <c r="AO16" s="255"/>
      <c r="AP16" s="255" t="s">
        <v>2</v>
      </c>
      <c r="AQ16" s="255"/>
      <c r="AS16" s="252" t="s">
        <v>44</v>
      </c>
      <c r="AT16" s="253"/>
      <c r="AU16" s="253"/>
      <c r="AV16" s="254"/>
    </row>
    <row r="17" spans="1:49" ht="25.5" customHeight="1">
      <c r="A17" s="8"/>
      <c r="E17" s="8"/>
      <c r="G17" s="27"/>
      <c r="H17" s="69"/>
      <c r="I17" s="69"/>
      <c r="J17" s="69"/>
      <c r="K17" s="69"/>
      <c r="L17" s="69"/>
      <c r="M17" s="27"/>
      <c r="N17" s="27"/>
      <c r="R17" s="68" t="s">
        <v>0</v>
      </c>
      <c r="S17" s="255" t="s">
        <v>1</v>
      </c>
      <c r="T17" s="255"/>
      <c r="U17" s="255" t="s">
        <v>2</v>
      </c>
      <c r="V17" s="255"/>
      <c r="Y17" s="68" t="s">
        <v>0</v>
      </c>
      <c r="Z17" s="255" t="s">
        <v>1</v>
      </c>
      <c r="AA17" s="255"/>
      <c r="AB17" s="255" t="s">
        <v>2</v>
      </c>
      <c r="AC17" s="255"/>
      <c r="AK17" s="11" t="s">
        <v>46</v>
      </c>
      <c r="AL17" s="6"/>
      <c r="AM17" s="75">
        <f>Y18</f>
        <v>0</v>
      </c>
      <c r="AN17" s="256">
        <f>Z18</f>
        <v>0</v>
      </c>
      <c r="AO17" s="256"/>
      <c r="AP17" s="257">
        <f>AB18</f>
        <v>0</v>
      </c>
      <c r="AQ17" s="257"/>
      <c r="AS17" s="258">
        <f>AM20+AN20+AP20</f>
        <v>0</v>
      </c>
      <c r="AT17" s="259"/>
      <c r="AU17" s="259"/>
      <c r="AV17" s="260"/>
      <c r="AW17" s="10" t="s">
        <v>0</v>
      </c>
    </row>
    <row r="18" spans="1:49" ht="25.5" customHeight="1">
      <c r="A18" s="8"/>
      <c r="B18" s="15" t="s">
        <v>11</v>
      </c>
      <c r="C18" s="16" t="s">
        <v>92</v>
      </c>
      <c r="E18" s="8"/>
      <c r="G18" s="27"/>
      <c r="H18" s="69"/>
      <c r="I18" s="69"/>
      <c r="J18" s="69"/>
      <c r="K18" s="69"/>
      <c r="L18" s="69"/>
      <c r="M18" s="27"/>
      <c r="N18" s="27"/>
      <c r="P18" s="222" t="s">
        <v>35</v>
      </c>
      <c r="Q18" s="244"/>
      <c r="R18" s="82"/>
      <c r="S18" s="297"/>
      <c r="T18" s="297"/>
      <c r="U18" s="297"/>
      <c r="V18" s="297"/>
      <c r="W18" s="245" t="s">
        <v>43</v>
      </c>
      <c r="X18" s="246"/>
      <c r="Y18" s="82"/>
      <c r="Z18" s="297"/>
      <c r="AA18" s="297"/>
      <c r="AB18" s="297"/>
      <c r="AC18" s="297"/>
      <c r="AK18" s="11" t="s">
        <v>47</v>
      </c>
      <c r="AL18" s="6"/>
      <c r="AM18" s="77">
        <f>R18</f>
        <v>0</v>
      </c>
      <c r="AN18" s="243">
        <f>S18</f>
        <v>0</v>
      </c>
      <c r="AO18" s="243"/>
      <c r="AP18" s="243">
        <f>U18</f>
        <v>0</v>
      </c>
      <c r="AQ18" s="243"/>
      <c r="AS18" s="248">
        <f>AS17/360</f>
        <v>0</v>
      </c>
      <c r="AT18" s="249"/>
      <c r="AU18" s="249"/>
      <c r="AV18" s="250"/>
      <c r="AW18" s="10" t="s">
        <v>2</v>
      </c>
    </row>
    <row r="19" spans="1:43" ht="25.5" customHeight="1">
      <c r="A19" s="8"/>
      <c r="E19" s="8"/>
      <c r="G19" s="27"/>
      <c r="H19" s="69"/>
      <c r="I19" s="2"/>
      <c r="J19" s="2"/>
      <c r="K19" s="2"/>
      <c r="L19" s="2"/>
      <c r="M19" s="27"/>
      <c r="N19" s="27"/>
      <c r="AK19" s="155" t="s">
        <v>42</v>
      </c>
      <c r="AL19" s="247"/>
      <c r="AM19" s="73">
        <f>AM17-AM18</f>
        <v>0</v>
      </c>
      <c r="AN19" s="251">
        <f>AN17-AN18</f>
        <v>0</v>
      </c>
      <c r="AO19" s="251"/>
      <c r="AP19" s="251">
        <f>AP17-AP18</f>
        <v>0</v>
      </c>
      <c r="AQ19" s="251"/>
    </row>
    <row r="20" spans="1:43" ht="25.5" customHeight="1">
      <c r="A20" s="8"/>
      <c r="B20" s="15" t="s">
        <v>41</v>
      </c>
      <c r="C20" s="16" t="s">
        <v>13</v>
      </c>
      <c r="H20" s="291"/>
      <c r="I20" s="292"/>
      <c r="J20" s="292"/>
      <c r="K20" s="292"/>
      <c r="L20" s="293"/>
      <c r="M20" s="76" t="s">
        <v>14</v>
      </c>
      <c r="O20" s="28"/>
      <c r="P20" s="28"/>
      <c r="Q20" s="28"/>
      <c r="R20" s="28"/>
      <c r="S20" s="28"/>
      <c r="T20" s="28"/>
      <c r="U20" s="28"/>
      <c r="AK20" s="155" t="s">
        <v>45</v>
      </c>
      <c r="AL20" s="247"/>
      <c r="AM20" s="66">
        <f>AM19</f>
        <v>0</v>
      </c>
      <c r="AN20" s="203">
        <f>AN19*30</f>
        <v>0</v>
      </c>
      <c r="AO20" s="203"/>
      <c r="AP20" s="203">
        <f>AP19*360</f>
        <v>0</v>
      </c>
      <c r="AQ20" s="203"/>
    </row>
    <row r="21" spans="1:58" ht="25.5" customHeight="1">
      <c r="A21" s="8"/>
      <c r="B21" s="15" t="s">
        <v>15</v>
      </c>
      <c r="C21" s="16" t="s">
        <v>115</v>
      </c>
      <c r="AM21" s="199" t="s">
        <v>107</v>
      </c>
      <c r="AN21" s="199"/>
      <c r="AR21" s="199" t="s">
        <v>108</v>
      </c>
      <c r="AS21" s="199"/>
      <c r="AW21" s="15" t="s">
        <v>41</v>
      </c>
      <c r="AX21" s="16" t="s">
        <v>13</v>
      </c>
      <c r="BB21" s="237">
        <f>H20</f>
        <v>0</v>
      </c>
      <c r="BC21" s="238"/>
      <c r="BD21" s="238"/>
      <c r="BE21" s="239"/>
      <c r="BF21" s="76" t="s">
        <v>14</v>
      </c>
    </row>
    <row r="22" spans="1:69" ht="25.5" customHeight="1">
      <c r="A22" s="8"/>
      <c r="D22" s="15" t="s">
        <v>16</v>
      </c>
      <c r="E22" s="20" t="s">
        <v>17</v>
      </c>
      <c r="J22" s="291"/>
      <c r="K22" s="292"/>
      <c r="L22" s="293"/>
      <c r="M22" s="76" t="s">
        <v>14</v>
      </c>
      <c r="O22" s="20" t="s">
        <v>31</v>
      </c>
      <c r="P22" s="294"/>
      <c r="Q22" s="294"/>
      <c r="R22" s="29" t="s">
        <v>1</v>
      </c>
      <c r="S22" s="29"/>
      <c r="U22" s="15" t="s">
        <v>24</v>
      </c>
      <c r="V22" s="20" t="s">
        <v>17</v>
      </c>
      <c r="AA22" s="291"/>
      <c r="AB22" s="292"/>
      <c r="AC22" s="293"/>
      <c r="AD22" s="76" t="s">
        <v>14</v>
      </c>
      <c r="AF22" s="20" t="s">
        <v>31</v>
      </c>
      <c r="AG22" s="294"/>
      <c r="AH22" s="294"/>
      <c r="AI22" s="29" t="s">
        <v>1</v>
      </c>
      <c r="AK22" s="228">
        <f>J22*P22</f>
        <v>0</v>
      </c>
      <c r="AL22" s="228"/>
      <c r="AM22" s="228"/>
      <c r="AN22" s="228"/>
      <c r="AO22" s="6"/>
      <c r="AP22" s="228">
        <f aca="true" t="shared" si="0" ref="AP22:AP28">AA22*AG22</f>
        <v>0</v>
      </c>
      <c r="AQ22" s="228"/>
      <c r="AR22" s="228"/>
      <c r="AS22" s="228"/>
      <c r="AW22" s="15" t="s">
        <v>70</v>
      </c>
      <c r="AX22" s="16" t="s">
        <v>76</v>
      </c>
      <c r="BE22" s="240">
        <f>Y34</f>
        <v>0</v>
      </c>
      <c r="BF22" s="241"/>
      <c r="BG22" s="30" t="s">
        <v>75</v>
      </c>
      <c r="BH22" s="6"/>
      <c r="BK22" s="235" t="s">
        <v>98</v>
      </c>
      <c r="BL22" s="235"/>
      <c r="BM22" s="235"/>
      <c r="BN22" s="31"/>
      <c r="BO22" s="30" t="s">
        <v>99</v>
      </c>
      <c r="BP22" s="31"/>
      <c r="BQ22" s="31"/>
    </row>
    <row r="23" spans="1:69" ht="25.5" customHeight="1">
      <c r="A23" s="8"/>
      <c r="D23" s="15" t="s">
        <v>18</v>
      </c>
      <c r="E23" s="20" t="s">
        <v>17</v>
      </c>
      <c r="J23" s="291"/>
      <c r="K23" s="292"/>
      <c r="L23" s="293"/>
      <c r="M23" s="76" t="s">
        <v>14</v>
      </c>
      <c r="O23" s="20" t="s">
        <v>31</v>
      </c>
      <c r="P23" s="294"/>
      <c r="Q23" s="294"/>
      <c r="R23" s="29" t="s">
        <v>1</v>
      </c>
      <c r="U23" s="15" t="s">
        <v>25</v>
      </c>
      <c r="V23" s="20" t="s">
        <v>17</v>
      </c>
      <c r="AA23" s="291"/>
      <c r="AB23" s="292"/>
      <c r="AC23" s="293"/>
      <c r="AD23" s="76" t="s">
        <v>14</v>
      </c>
      <c r="AF23" s="20" t="s">
        <v>31</v>
      </c>
      <c r="AG23" s="294"/>
      <c r="AH23" s="294"/>
      <c r="AI23" s="29" t="s">
        <v>1</v>
      </c>
      <c r="AK23" s="228">
        <f aca="true" t="shared" si="1" ref="AK23:AK28">J23*P23</f>
        <v>0</v>
      </c>
      <c r="AL23" s="228"/>
      <c r="AM23" s="228"/>
      <c r="AN23" s="228"/>
      <c r="AO23" s="6"/>
      <c r="AP23" s="228">
        <f t="shared" si="0"/>
        <v>0</v>
      </c>
      <c r="AQ23" s="228"/>
      <c r="AR23" s="228"/>
      <c r="AS23" s="228"/>
      <c r="AW23" s="32" t="s">
        <v>97</v>
      </c>
      <c r="AX23" s="236" t="s">
        <v>77</v>
      </c>
      <c r="AY23" s="236"/>
      <c r="AZ23" s="236"/>
      <c r="BA23" s="33">
        <v>1</v>
      </c>
      <c r="BB23" s="196">
        <f>BB21</f>
        <v>0</v>
      </c>
      <c r="BC23" s="197"/>
      <c r="BD23" s="198"/>
      <c r="BE23" s="206">
        <f>$BE$22</f>
        <v>0</v>
      </c>
      <c r="BF23" s="207"/>
      <c r="BG23" s="30" t="s">
        <v>75</v>
      </c>
      <c r="BH23" s="196">
        <f>BB23*BE23/100</f>
        <v>0</v>
      </c>
      <c r="BI23" s="197"/>
      <c r="BJ23" s="198"/>
      <c r="BK23" s="196">
        <f>BB23-BH23</f>
        <v>0</v>
      </c>
      <c r="BL23" s="197"/>
      <c r="BM23" s="198"/>
      <c r="BN23" s="196">
        <f>BB23*6</f>
        <v>0</v>
      </c>
      <c r="BO23" s="197"/>
      <c r="BP23" s="197"/>
      <c r="BQ23" s="198"/>
    </row>
    <row r="24" spans="1:73" ht="25.5" customHeight="1">
      <c r="A24" s="8"/>
      <c r="D24" s="15" t="s">
        <v>19</v>
      </c>
      <c r="E24" s="20" t="s">
        <v>17</v>
      </c>
      <c r="J24" s="291"/>
      <c r="K24" s="292"/>
      <c r="L24" s="293"/>
      <c r="M24" s="76" t="s">
        <v>14</v>
      </c>
      <c r="O24" s="20" t="s">
        <v>31</v>
      </c>
      <c r="P24" s="294"/>
      <c r="Q24" s="294"/>
      <c r="R24" s="29" t="s">
        <v>1</v>
      </c>
      <c r="U24" s="34" t="s">
        <v>26</v>
      </c>
      <c r="V24" s="20" t="s">
        <v>17</v>
      </c>
      <c r="AA24" s="291"/>
      <c r="AB24" s="292"/>
      <c r="AC24" s="293"/>
      <c r="AD24" s="76" t="s">
        <v>14</v>
      </c>
      <c r="AF24" s="20" t="s">
        <v>31</v>
      </c>
      <c r="AG24" s="294"/>
      <c r="AH24" s="294"/>
      <c r="AI24" s="29" t="s">
        <v>1</v>
      </c>
      <c r="AK24" s="228">
        <f t="shared" si="1"/>
        <v>0</v>
      </c>
      <c r="AL24" s="228"/>
      <c r="AM24" s="228"/>
      <c r="AN24" s="228"/>
      <c r="AO24" s="6"/>
      <c r="AP24" s="228">
        <f t="shared" si="0"/>
        <v>0</v>
      </c>
      <c r="AQ24" s="228"/>
      <c r="AR24" s="228"/>
      <c r="AS24" s="228"/>
      <c r="BA24" s="33">
        <v>2</v>
      </c>
      <c r="BB24" s="196">
        <f>BK23</f>
        <v>0</v>
      </c>
      <c r="BC24" s="197"/>
      <c r="BD24" s="198"/>
      <c r="BE24" s="206">
        <f aca="true" t="shared" si="2" ref="BE24:BE32">$BE$22</f>
        <v>0</v>
      </c>
      <c r="BF24" s="207"/>
      <c r="BG24" s="30" t="s">
        <v>75</v>
      </c>
      <c r="BH24" s="196">
        <f>BB24*BE24/100</f>
        <v>0</v>
      </c>
      <c r="BI24" s="197"/>
      <c r="BJ24" s="198"/>
      <c r="BK24" s="196">
        <f>BB24-BH24</f>
        <v>0</v>
      </c>
      <c r="BL24" s="197"/>
      <c r="BM24" s="198"/>
      <c r="BN24" s="196">
        <f>BB24*6</f>
        <v>0</v>
      </c>
      <c r="BO24" s="197"/>
      <c r="BP24" s="197"/>
      <c r="BQ24" s="198"/>
      <c r="BS24" s="35"/>
      <c r="BT24" s="35"/>
      <c r="BU24" s="35"/>
    </row>
    <row r="25" spans="1:73" ht="25.5" customHeight="1">
      <c r="A25" s="8"/>
      <c r="D25" s="15" t="s">
        <v>20</v>
      </c>
      <c r="E25" s="20" t="s">
        <v>17</v>
      </c>
      <c r="J25" s="291"/>
      <c r="K25" s="292"/>
      <c r="L25" s="293"/>
      <c r="M25" s="76" t="s">
        <v>14</v>
      </c>
      <c r="O25" s="20" t="s">
        <v>31</v>
      </c>
      <c r="P25" s="294"/>
      <c r="Q25" s="294"/>
      <c r="R25" s="29" t="s">
        <v>1</v>
      </c>
      <c r="U25" s="34" t="s">
        <v>30</v>
      </c>
      <c r="V25" s="20" t="s">
        <v>17</v>
      </c>
      <c r="AA25" s="291"/>
      <c r="AB25" s="292"/>
      <c r="AC25" s="293"/>
      <c r="AD25" s="76" t="s">
        <v>14</v>
      </c>
      <c r="AF25" s="20" t="s">
        <v>31</v>
      </c>
      <c r="AG25" s="295"/>
      <c r="AH25" s="296"/>
      <c r="AI25" s="29" t="s">
        <v>1</v>
      </c>
      <c r="AK25" s="228">
        <f t="shared" si="1"/>
        <v>0</v>
      </c>
      <c r="AL25" s="228"/>
      <c r="AM25" s="228"/>
      <c r="AN25" s="228"/>
      <c r="AO25" s="6"/>
      <c r="AP25" s="228">
        <f t="shared" si="0"/>
        <v>0</v>
      </c>
      <c r="AQ25" s="228"/>
      <c r="AR25" s="228"/>
      <c r="AS25" s="228"/>
      <c r="AU25" s="36"/>
      <c r="BA25" s="33">
        <v>3</v>
      </c>
      <c r="BB25" s="196">
        <f aca="true" t="shared" si="3" ref="BB25:BB32">BK24</f>
        <v>0</v>
      </c>
      <c r="BC25" s="197"/>
      <c r="BD25" s="198"/>
      <c r="BE25" s="206">
        <f t="shared" si="2"/>
        <v>0</v>
      </c>
      <c r="BF25" s="207"/>
      <c r="BG25" s="30" t="s">
        <v>75</v>
      </c>
      <c r="BH25" s="196">
        <f aca="true" t="shared" si="4" ref="BH25:BH31">BB25*BE25/100</f>
        <v>0</v>
      </c>
      <c r="BI25" s="197"/>
      <c r="BJ25" s="198"/>
      <c r="BK25" s="196">
        <f aca="true" t="shared" si="5" ref="BK25:BK31">BB25-BH25</f>
        <v>0</v>
      </c>
      <c r="BL25" s="197"/>
      <c r="BM25" s="198"/>
      <c r="BN25" s="196">
        <f aca="true" t="shared" si="6" ref="BN25:BN32">BB25*6</f>
        <v>0</v>
      </c>
      <c r="BO25" s="197"/>
      <c r="BP25" s="197"/>
      <c r="BQ25" s="198"/>
      <c r="BR25" s="37"/>
      <c r="BS25" s="38"/>
      <c r="BT25" s="38"/>
      <c r="BU25" s="38"/>
    </row>
    <row r="26" spans="1:73" ht="25.5" customHeight="1">
      <c r="A26" s="8"/>
      <c r="D26" s="15" t="s">
        <v>21</v>
      </c>
      <c r="E26" s="20" t="s">
        <v>17</v>
      </c>
      <c r="J26" s="291"/>
      <c r="K26" s="292"/>
      <c r="L26" s="293"/>
      <c r="M26" s="76" t="s">
        <v>14</v>
      </c>
      <c r="O26" s="20" t="s">
        <v>31</v>
      </c>
      <c r="P26" s="294"/>
      <c r="Q26" s="294"/>
      <c r="R26" s="29" t="s">
        <v>1</v>
      </c>
      <c r="U26" s="34" t="s">
        <v>27</v>
      </c>
      <c r="V26" s="20" t="s">
        <v>17</v>
      </c>
      <c r="AA26" s="291"/>
      <c r="AB26" s="292"/>
      <c r="AC26" s="293"/>
      <c r="AD26" s="76" t="s">
        <v>14</v>
      </c>
      <c r="AF26" s="20" t="s">
        <v>31</v>
      </c>
      <c r="AG26" s="295"/>
      <c r="AH26" s="296"/>
      <c r="AI26" s="29" t="s">
        <v>1</v>
      </c>
      <c r="AK26" s="228">
        <f t="shared" si="1"/>
        <v>0</v>
      </c>
      <c r="AL26" s="228"/>
      <c r="AM26" s="228"/>
      <c r="AN26" s="228"/>
      <c r="AO26" s="6"/>
      <c r="AP26" s="228">
        <f t="shared" si="0"/>
        <v>0</v>
      </c>
      <c r="AQ26" s="228"/>
      <c r="AR26" s="228"/>
      <c r="AS26" s="228"/>
      <c r="BA26" s="33">
        <v>4</v>
      </c>
      <c r="BB26" s="196">
        <f t="shared" si="3"/>
        <v>0</v>
      </c>
      <c r="BC26" s="197"/>
      <c r="BD26" s="198"/>
      <c r="BE26" s="206">
        <f t="shared" si="2"/>
        <v>0</v>
      </c>
      <c r="BF26" s="207"/>
      <c r="BG26" s="30" t="s">
        <v>75</v>
      </c>
      <c r="BH26" s="196">
        <f t="shared" si="4"/>
        <v>0</v>
      </c>
      <c r="BI26" s="197"/>
      <c r="BJ26" s="198"/>
      <c r="BK26" s="196">
        <f t="shared" si="5"/>
        <v>0</v>
      </c>
      <c r="BL26" s="197"/>
      <c r="BM26" s="198"/>
      <c r="BN26" s="196">
        <f t="shared" si="6"/>
        <v>0</v>
      </c>
      <c r="BO26" s="197"/>
      <c r="BP26" s="197"/>
      <c r="BQ26" s="198"/>
      <c r="BR26" s="37"/>
      <c r="BS26" s="38"/>
      <c r="BT26" s="38"/>
      <c r="BU26" s="38"/>
    </row>
    <row r="27" spans="1:73" ht="25.5" customHeight="1">
      <c r="A27" s="8"/>
      <c r="D27" s="15" t="s">
        <v>22</v>
      </c>
      <c r="E27" s="20" t="s">
        <v>17</v>
      </c>
      <c r="J27" s="291"/>
      <c r="K27" s="292"/>
      <c r="L27" s="293"/>
      <c r="M27" s="76" t="s">
        <v>14</v>
      </c>
      <c r="O27" s="20" t="s">
        <v>31</v>
      </c>
      <c r="P27" s="294"/>
      <c r="Q27" s="294"/>
      <c r="R27" s="29" t="s">
        <v>1</v>
      </c>
      <c r="U27" s="34" t="s">
        <v>28</v>
      </c>
      <c r="V27" s="20" t="s">
        <v>17</v>
      </c>
      <c r="AA27" s="291"/>
      <c r="AB27" s="292"/>
      <c r="AC27" s="293"/>
      <c r="AD27" s="76" t="s">
        <v>14</v>
      </c>
      <c r="AF27" s="20" t="s">
        <v>31</v>
      </c>
      <c r="AG27" s="295"/>
      <c r="AH27" s="296"/>
      <c r="AI27" s="29" t="s">
        <v>1</v>
      </c>
      <c r="AK27" s="228">
        <f t="shared" si="1"/>
        <v>0</v>
      </c>
      <c r="AL27" s="228"/>
      <c r="AM27" s="228"/>
      <c r="AN27" s="228"/>
      <c r="AO27" s="6"/>
      <c r="AP27" s="228">
        <f t="shared" si="0"/>
        <v>0</v>
      </c>
      <c r="AQ27" s="228"/>
      <c r="AR27" s="228"/>
      <c r="AS27" s="228"/>
      <c r="BA27" s="33">
        <v>5</v>
      </c>
      <c r="BB27" s="196">
        <f t="shared" si="3"/>
        <v>0</v>
      </c>
      <c r="BC27" s="197"/>
      <c r="BD27" s="198"/>
      <c r="BE27" s="206">
        <f t="shared" si="2"/>
        <v>0</v>
      </c>
      <c r="BF27" s="207"/>
      <c r="BG27" s="30" t="s">
        <v>75</v>
      </c>
      <c r="BH27" s="196">
        <f t="shared" si="4"/>
        <v>0</v>
      </c>
      <c r="BI27" s="197"/>
      <c r="BJ27" s="198"/>
      <c r="BK27" s="196">
        <f t="shared" si="5"/>
        <v>0</v>
      </c>
      <c r="BL27" s="197"/>
      <c r="BM27" s="198"/>
      <c r="BN27" s="196">
        <f t="shared" si="6"/>
        <v>0</v>
      </c>
      <c r="BO27" s="197"/>
      <c r="BP27" s="197"/>
      <c r="BQ27" s="198"/>
      <c r="BR27" s="37"/>
      <c r="BS27" s="38"/>
      <c r="BT27" s="38"/>
      <c r="BU27" s="38"/>
    </row>
    <row r="28" spans="1:73" ht="25.5" customHeight="1">
      <c r="A28" s="8"/>
      <c r="D28" s="15" t="s">
        <v>23</v>
      </c>
      <c r="E28" s="20" t="s">
        <v>17</v>
      </c>
      <c r="J28" s="291"/>
      <c r="K28" s="292"/>
      <c r="L28" s="293"/>
      <c r="M28" s="76" t="s">
        <v>14</v>
      </c>
      <c r="O28" s="20" t="s">
        <v>31</v>
      </c>
      <c r="P28" s="294"/>
      <c r="Q28" s="294"/>
      <c r="R28" s="29" t="s">
        <v>1</v>
      </c>
      <c r="U28" s="34" t="s">
        <v>29</v>
      </c>
      <c r="V28" s="20" t="s">
        <v>17</v>
      </c>
      <c r="AA28" s="291"/>
      <c r="AB28" s="292"/>
      <c r="AC28" s="293"/>
      <c r="AD28" s="76" t="s">
        <v>14</v>
      </c>
      <c r="AF28" s="20" t="s">
        <v>31</v>
      </c>
      <c r="AG28" s="295"/>
      <c r="AH28" s="296"/>
      <c r="AI28" s="29" t="s">
        <v>1</v>
      </c>
      <c r="AK28" s="228">
        <f t="shared" si="1"/>
        <v>0</v>
      </c>
      <c r="AL28" s="228"/>
      <c r="AM28" s="228"/>
      <c r="AN28" s="228"/>
      <c r="AO28" s="6"/>
      <c r="AP28" s="228">
        <f t="shared" si="0"/>
        <v>0</v>
      </c>
      <c r="AQ28" s="228"/>
      <c r="AR28" s="228"/>
      <c r="AS28" s="228"/>
      <c r="BA28" s="33">
        <v>6</v>
      </c>
      <c r="BB28" s="196">
        <f t="shared" si="3"/>
        <v>0</v>
      </c>
      <c r="BC28" s="197"/>
      <c r="BD28" s="198"/>
      <c r="BE28" s="206">
        <f t="shared" si="2"/>
        <v>0</v>
      </c>
      <c r="BF28" s="207"/>
      <c r="BG28" s="30" t="s">
        <v>75</v>
      </c>
      <c r="BH28" s="196">
        <f t="shared" si="4"/>
        <v>0</v>
      </c>
      <c r="BI28" s="197"/>
      <c r="BJ28" s="198"/>
      <c r="BK28" s="196">
        <f t="shared" si="5"/>
        <v>0</v>
      </c>
      <c r="BL28" s="197"/>
      <c r="BM28" s="198"/>
      <c r="BN28" s="196">
        <f>BB28*6</f>
        <v>0</v>
      </c>
      <c r="BO28" s="197"/>
      <c r="BP28" s="197"/>
      <c r="BQ28" s="198"/>
      <c r="BR28" s="37"/>
      <c r="BS28" s="38"/>
      <c r="BT28" s="38"/>
      <c r="BU28" s="38"/>
    </row>
    <row r="29" spans="1:73" ht="24" customHeight="1">
      <c r="A29" s="8"/>
      <c r="AK29" s="208" t="s">
        <v>32</v>
      </c>
      <c r="AL29" s="208"/>
      <c r="AM29" s="208"/>
      <c r="AO29" s="39" t="s">
        <v>106</v>
      </c>
      <c r="BA29" s="33">
        <v>7</v>
      </c>
      <c r="BB29" s="196">
        <f t="shared" si="3"/>
        <v>0</v>
      </c>
      <c r="BC29" s="197"/>
      <c r="BD29" s="198"/>
      <c r="BE29" s="206">
        <f t="shared" si="2"/>
        <v>0</v>
      </c>
      <c r="BF29" s="207"/>
      <c r="BG29" s="30" t="s">
        <v>75</v>
      </c>
      <c r="BH29" s="196">
        <f t="shared" si="4"/>
        <v>0</v>
      </c>
      <c r="BI29" s="197"/>
      <c r="BJ29" s="198"/>
      <c r="BK29" s="196">
        <f t="shared" si="5"/>
        <v>0</v>
      </c>
      <c r="BL29" s="197"/>
      <c r="BM29" s="198"/>
      <c r="BN29" s="196">
        <f t="shared" si="6"/>
        <v>0</v>
      </c>
      <c r="BO29" s="197"/>
      <c r="BP29" s="197"/>
      <c r="BQ29" s="198"/>
      <c r="BR29" s="37"/>
      <c r="BS29" s="38"/>
      <c r="BT29" s="38"/>
      <c r="BU29" s="38"/>
    </row>
    <row r="30" spans="1:73" ht="25.5" customHeight="1">
      <c r="A30" s="8"/>
      <c r="D30" s="222" t="s">
        <v>100</v>
      </c>
      <c r="E30" s="222"/>
      <c r="F30" s="223" t="str">
        <f>IF(AK30=60,60,"-")</f>
        <v>-</v>
      </c>
      <c r="G30" s="180"/>
      <c r="H30" s="224" t="s">
        <v>1</v>
      </c>
      <c r="I30" s="222"/>
      <c r="K30" s="20" t="s">
        <v>101</v>
      </c>
      <c r="S30" s="225">
        <f>IF(AK30=0,0,IF(AK30=60,AP31,"ท่านกรอกข้อมูลไม่ถูกต้อง"))</f>
        <v>0</v>
      </c>
      <c r="T30" s="226"/>
      <c r="U30" s="226"/>
      <c r="V30" s="226"/>
      <c r="W30" s="226"/>
      <c r="X30" s="227"/>
      <c r="Y30" s="219" t="s">
        <v>14</v>
      </c>
      <c r="Z30" s="220"/>
      <c r="AA30" s="221" t="str">
        <f>IF(AK30=0," ",IF(AK30=60," ","กรุณากรอกข้อมูลให้ครบ 60 เดือนเท่านั้น"))</f>
        <v> </v>
      </c>
      <c r="AB30" s="221"/>
      <c r="AC30" s="221"/>
      <c r="AD30" s="221"/>
      <c r="AE30" s="221"/>
      <c r="AF30" s="221"/>
      <c r="AG30" s="221"/>
      <c r="AH30" s="221"/>
      <c r="AI30" s="221"/>
      <c r="AK30" s="216">
        <f>P22+P23+P24+P25+P26+P27+P28+AG22+AG23+AG24+AG25+AG26+AG27+AG28</f>
        <v>0</v>
      </c>
      <c r="AL30" s="217"/>
      <c r="AM30" s="30" t="s">
        <v>1</v>
      </c>
      <c r="AN30" s="31"/>
      <c r="AO30" s="30" t="s">
        <v>36</v>
      </c>
      <c r="AP30" s="218">
        <f>AK22+AK23+AK24+AK25+AK26+AK27+AK28+AP22+AP23+AP24+AP25+AP26+AP27+AP28</f>
        <v>0</v>
      </c>
      <c r="AQ30" s="211"/>
      <c r="AR30" s="211"/>
      <c r="AS30" s="212"/>
      <c r="BA30" s="33">
        <v>8</v>
      </c>
      <c r="BB30" s="196">
        <f t="shared" si="3"/>
        <v>0</v>
      </c>
      <c r="BC30" s="197"/>
      <c r="BD30" s="198"/>
      <c r="BE30" s="206">
        <f t="shared" si="2"/>
        <v>0</v>
      </c>
      <c r="BF30" s="207"/>
      <c r="BG30" s="30" t="s">
        <v>75</v>
      </c>
      <c r="BH30" s="196">
        <f t="shared" si="4"/>
        <v>0</v>
      </c>
      <c r="BI30" s="197"/>
      <c r="BJ30" s="198"/>
      <c r="BK30" s="196">
        <f t="shared" si="5"/>
        <v>0</v>
      </c>
      <c r="BL30" s="197"/>
      <c r="BM30" s="198"/>
      <c r="BN30" s="196">
        <f t="shared" si="6"/>
        <v>0</v>
      </c>
      <c r="BO30" s="197"/>
      <c r="BP30" s="197"/>
      <c r="BQ30" s="198"/>
      <c r="BR30" s="37"/>
      <c r="BS30" s="38"/>
      <c r="BT30" s="38"/>
      <c r="BU30" s="38"/>
    </row>
    <row r="31" spans="1:73" ht="24" customHeight="1">
      <c r="A31" s="8"/>
      <c r="D31" s="30"/>
      <c r="R31" s="69"/>
      <c r="AK31" s="208" t="s">
        <v>80</v>
      </c>
      <c r="AL31" s="208"/>
      <c r="AM31" s="208"/>
      <c r="AN31" s="208"/>
      <c r="AO31" s="209"/>
      <c r="AP31" s="210" t="e">
        <f>AP30/AK30</f>
        <v>#DIV/0!</v>
      </c>
      <c r="AQ31" s="211"/>
      <c r="AR31" s="211"/>
      <c r="AS31" s="212"/>
      <c r="BA31" s="33">
        <v>9</v>
      </c>
      <c r="BB31" s="196">
        <f t="shared" si="3"/>
        <v>0</v>
      </c>
      <c r="BC31" s="197"/>
      <c r="BD31" s="198"/>
      <c r="BE31" s="206">
        <f t="shared" si="2"/>
        <v>0</v>
      </c>
      <c r="BF31" s="207"/>
      <c r="BG31" s="30" t="s">
        <v>75</v>
      </c>
      <c r="BH31" s="213">
        <f t="shared" si="4"/>
        <v>0</v>
      </c>
      <c r="BI31" s="214"/>
      <c r="BJ31" s="215"/>
      <c r="BK31" s="213">
        <f t="shared" si="5"/>
        <v>0</v>
      </c>
      <c r="BL31" s="214"/>
      <c r="BM31" s="215"/>
      <c r="BN31" s="196">
        <f t="shared" si="6"/>
        <v>0</v>
      </c>
      <c r="BO31" s="197"/>
      <c r="BP31" s="197"/>
      <c r="BQ31" s="198"/>
      <c r="BR31" s="37"/>
      <c r="BS31" s="38"/>
      <c r="BT31" s="38"/>
      <c r="BU31" s="38"/>
    </row>
    <row r="32" spans="1:73" ht="25.5" customHeight="1">
      <c r="A32" s="8"/>
      <c r="B32" s="15" t="s">
        <v>69</v>
      </c>
      <c r="C32" s="16" t="s">
        <v>93</v>
      </c>
      <c r="BA32" s="33">
        <v>10</v>
      </c>
      <c r="BB32" s="196">
        <f t="shared" si="3"/>
        <v>0</v>
      </c>
      <c r="BC32" s="197"/>
      <c r="BD32" s="198"/>
      <c r="BE32" s="206">
        <f t="shared" si="2"/>
        <v>0</v>
      </c>
      <c r="BF32" s="207"/>
      <c r="BG32" s="30" t="s">
        <v>75</v>
      </c>
      <c r="BH32" s="38"/>
      <c r="BI32" s="38"/>
      <c r="BJ32" s="38"/>
      <c r="BK32" s="38"/>
      <c r="BL32" s="38"/>
      <c r="BM32" s="38"/>
      <c r="BN32" s="196">
        <f t="shared" si="6"/>
        <v>0</v>
      </c>
      <c r="BO32" s="197"/>
      <c r="BP32" s="197"/>
      <c r="BQ32" s="198"/>
      <c r="BR32" s="37"/>
      <c r="BS32" s="38"/>
      <c r="BT32" s="38"/>
      <c r="BU32" s="38"/>
    </row>
    <row r="33" spans="1:73" ht="25.5" customHeight="1">
      <c r="A33" s="8"/>
      <c r="C33" s="1" t="s">
        <v>125</v>
      </c>
      <c r="AK33" s="199" t="s">
        <v>64</v>
      </c>
      <c r="AL33" s="199"/>
      <c r="AM33" s="199"/>
      <c r="AN33" s="199"/>
      <c r="BB33" s="40"/>
      <c r="BM33" s="41" t="s">
        <v>31</v>
      </c>
      <c r="BN33" s="200">
        <f>SUM(BN23:BQ32)</f>
        <v>0</v>
      </c>
      <c r="BO33" s="179"/>
      <c r="BP33" s="179"/>
      <c r="BQ33" s="180"/>
      <c r="BR33" s="37"/>
      <c r="BS33" s="38"/>
      <c r="BT33" s="38"/>
      <c r="BU33" s="38"/>
    </row>
    <row r="34" spans="1:73" ht="25.5" customHeight="1">
      <c r="A34" s="8"/>
      <c r="D34" s="19" t="s">
        <v>70</v>
      </c>
      <c r="E34" s="16" t="s">
        <v>94</v>
      </c>
      <c r="T34" s="2"/>
      <c r="Y34" s="289"/>
      <c r="Z34" s="290"/>
      <c r="AA34" s="30" t="s">
        <v>75</v>
      </c>
      <c r="AB34" s="30" t="s">
        <v>74</v>
      </c>
      <c r="AK34" s="11" t="s">
        <v>65</v>
      </c>
      <c r="AL34" s="6"/>
      <c r="AM34" s="6"/>
      <c r="AN34" s="6"/>
      <c r="AO34" s="6"/>
      <c r="AP34" s="6"/>
      <c r="AQ34" s="6"/>
      <c r="AR34" s="6"/>
      <c r="AS34" s="163">
        <f>AS2</f>
        <v>0</v>
      </c>
      <c r="AT34" s="164"/>
      <c r="AU34" s="164"/>
      <c r="AV34" s="165"/>
      <c r="AW34" s="10" t="s">
        <v>0</v>
      </c>
      <c r="AY34" s="42" t="s">
        <v>79</v>
      </c>
      <c r="AZ34" s="43"/>
      <c r="BA34" s="43"/>
      <c r="BB34" s="43"/>
      <c r="BC34" s="43"/>
      <c r="BD34" s="43"/>
      <c r="BE34" s="43"/>
      <c r="BF34" s="43"/>
      <c r="BG34" s="43"/>
      <c r="BH34" s="44"/>
      <c r="BI34" s="203" t="s">
        <v>78</v>
      </c>
      <c r="BJ34" s="203"/>
      <c r="BK34" s="79">
        <v>60</v>
      </c>
      <c r="BL34" s="45" t="s">
        <v>1</v>
      </c>
      <c r="BM34" s="204">
        <f>BN33/BK34</f>
        <v>0</v>
      </c>
      <c r="BN34" s="205"/>
      <c r="BO34" s="179"/>
      <c r="BP34" s="179"/>
      <c r="BQ34" s="179"/>
      <c r="BR34" s="46"/>
      <c r="BS34" s="38"/>
      <c r="BT34" s="38"/>
      <c r="BU34" s="38"/>
    </row>
    <row r="35" spans="1:70" ht="25.5" customHeight="1">
      <c r="A35" s="8"/>
      <c r="D35" s="19" t="s">
        <v>71</v>
      </c>
      <c r="E35" s="16" t="s">
        <v>95</v>
      </c>
      <c r="L35" s="16"/>
      <c r="M35" s="16" t="s">
        <v>96</v>
      </c>
      <c r="Y35" s="178">
        <f>IF(Y34=0,0,BM35)</f>
        <v>0</v>
      </c>
      <c r="Z35" s="179"/>
      <c r="AA35" s="179"/>
      <c r="AB35" s="179"/>
      <c r="AC35" s="180"/>
      <c r="AD35" s="76" t="s">
        <v>14</v>
      </c>
      <c r="AE35" s="47" t="s">
        <v>105</v>
      </c>
      <c r="AK35" s="11" t="s">
        <v>66</v>
      </c>
      <c r="AL35" s="6"/>
      <c r="AM35" s="6"/>
      <c r="AN35" s="6"/>
      <c r="AO35" s="6"/>
      <c r="AP35" s="6"/>
      <c r="AQ35" s="6"/>
      <c r="AR35" s="6"/>
      <c r="AS35" s="163">
        <f>AS7</f>
        <v>0</v>
      </c>
      <c r="AT35" s="164"/>
      <c r="AU35" s="164"/>
      <c r="AV35" s="165"/>
      <c r="AW35" s="10" t="s">
        <v>0</v>
      </c>
      <c r="BL35" s="27"/>
      <c r="BM35" s="162" t="str">
        <f>IF(BE22&gt;0,BM34,"ตรวจสอบข้อ 8.1")</f>
        <v>ตรวจสอบข้อ 8.1</v>
      </c>
      <c r="BN35" s="162"/>
      <c r="BO35" s="162"/>
      <c r="BP35" s="162"/>
      <c r="BQ35" s="162"/>
      <c r="BR35" s="27"/>
    </row>
    <row r="36" spans="1:73" ht="24" customHeight="1">
      <c r="A36" s="8"/>
      <c r="U36" s="69"/>
      <c r="AF36" s="16"/>
      <c r="AK36" s="11" t="s">
        <v>67</v>
      </c>
      <c r="AL36" s="6"/>
      <c r="AM36" s="6"/>
      <c r="AN36" s="6"/>
      <c r="AO36" s="6"/>
      <c r="AP36" s="6"/>
      <c r="AQ36" s="6"/>
      <c r="AR36" s="6"/>
      <c r="AS36" s="163">
        <f>AS13</f>
        <v>0</v>
      </c>
      <c r="AT36" s="164"/>
      <c r="AU36" s="164"/>
      <c r="AV36" s="165"/>
      <c r="AW36" s="10" t="s">
        <v>0</v>
      </c>
      <c r="AY36" s="35"/>
      <c r="AZ36" s="35"/>
      <c r="BA36" s="2"/>
      <c r="BB36" s="2"/>
      <c r="BC36" s="2"/>
      <c r="BD36" s="35"/>
      <c r="BE36" s="35"/>
      <c r="BF36" s="35"/>
      <c r="BG36" s="35"/>
      <c r="BS36" s="35"/>
      <c r="BT36" s="35"/>
      <c r="BU36" s="35"/>
    </row>
    <row r="37" spans="1:73" ht="30.75" customHeight="1">
      <c r="A37" s="166" t="s">
        <v>126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61"/>
      <c r="S37" s="168" t="s">
        <v>127</v>
      </c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70"/>
      <c r="AK37" s="11" t="s">
        <v>68</v>
      </c>
      <c r="AL37" s="6"/>
      <c r="AM37" s="6"/>
      <c r="AN37" s="6"/>
      <c r="AO37" s="6"/>
      <c r="AP37" s="6"/>
      <c r="AQ37" s="6"/>
      <c r="AR37" s="6"/>
      <c r="AS37" s="163">
        <f>AS17</f>
        <v>0</v>
      </c>
      <c r="AT37" s="164"/>
      <c r="AU37" s="164"/>
      <c r="AV37" s="165"/>
      <c r="AW37" s="10" t="s">
        <v>0</v>
      </c>
      <c r="AY37" s="48"/>
      <c r="AZ37" s="49"/>
      <c r="BA37" s="50"/>
      <c r="BB37" s="51"/>
      <c r="BC37" s="51"/>
      <c r="BD37" s="51"/>
      <c r="BE37" s="51"/>
      <c r="BF37" s="51"/>
      <c r="BG37" s="50"/>
      <c r="BS37" s="38"/>
      <c r="BT37" s="38"/>
      <c r="BU37" s="38"/>
    </row>
    <row r="38" spans="1:59" ht="23.25" customHeight="1">
      <c r="A38" s="187" t="s">
        <v>13</v>
      </c>
      <c r="B38" s="187"/>
      <c r="C38" s="187"/>
      <c r="D38" s="187"/>
      <c r="E38" s="187" t="s">
        <v>90</v>
      </c>
      <c r="F38" s="187"/>
      <c r="G38" s="187"/>
      <c r="H38" s="189" t="s">
        <v>82</v>
      </c>
      <c r="I38" s="189"/>
      <c r="J38" s="189"/>
      <c r="K38" s="189"/>
      <c r="L38" s="189"/>
      <c r="M38" s="189"/>
      <c r="N38" s="189"/>
      <c r="O38" s="189"/>
      <c r="P38" s="189"/>
      <c r="Q38" s="190"/>
      <c r="R38" s="62"/>
      <c r="S38" s="191" t="s">
        <v>84</v>
      </c>
      <c r="T38" s="192"/>
      <c r="U38" s="192"/>
      <c r="V38" s="192"/>
      <c r="W38" s="171" t="s">
        <v>90</v>
      </c>
      <c r="X38" s="172"/>
      <c r="Y38" s="173"/>
      <c r="Z38" s="177" t="s">
        <v>82</v>
      </c>
      <c r="AA38" s="177"/>
      <c r="AB38" s="177"/>
      <c r="AC38" s="177"/>
      <c r="AD38" s="177"/>
      <c r="AE38" s="177"/>
      <c r="AF38" s="177"/>
      <c r="AG38" s="177"/>
      <c r="AH38" s="177"/>
      <c r="AI38" s="177"/>
      <c r="AK38" s="6"/>
      <c r="AL38" s="6"/>
      <c r="AM38" s="6"/>
      <c r="AN38" s="6"/>
      <c r="AO38" s="6"/>
      <c r="AP38" s="6"/>
      <c r="AQ38" s="155" t="s">
        <v>31</v>
      </c>
      <c r="AR38" s="155"/>
      <c r="AS38" s="181">
        <f>SUM(AS34:AV37)</f>
        <v>0</v>
      </c>
      <c r="AT38" s="182"/>
      <c r="AU38" s="182"/>
      <c r="AV38" s="183"/>
      <c r="AW38" s="10" t="s">
        <v>0</v>
      </c>
      <c r="AY38" s="48"/>
      <c r="AZ38" s="52"/>
      <c r="BA38" s="50"/>
      <c r="BB38" s="51"/>
      <c r="BC38" s="51"/>
      <c r="BD38" s="51"/>
      <c r="BE38" s="51"/>
      <c r="BF38" s="51"/>
      <c r="BG38" s="50"/>
    </row>
    <row r="39" spans="1:59" ht="23.25" customHeight="1">
      <c r="A39" s="188"/>
      <c r="B39" s="188"/>
      <c r="C39" s="188"/>
      <c r="D39" s="188"/>
      <c r="E39" s="188"/>
      <c r="F39" s="188"/>
      <c r="G39" s="188"/>
      <c r="H39" s="193" t="s">
        <v>83</v>
      </c>
      <c r="I39" s="193"/>
      <c r="J39" s="193"/>
      <c r="K39" s="193"/>
      <c r="L39" s="193"/>
      <c r="M39" s="193"/>
      <c r="N39" s="193" t="s">
        <v>86</v>
      </c>
      <c r="O39" s="193"/>
      <c r="P39" s="193"/>
      <c r="Q39" s="194"/>
      <c r="R39" s="62"/>
      <c r="S39" s="195" t="s">
        <v>85</v>
      </c>
      <c r="T39" s="177"/>
      <c r="U39" s="177"/>
      <c r="V39" s="177"/>
      <c r="W39" s="174"/>
      <c r="X39" s="175"/>
      <c r="Y39" s="176"/>
      <c r="Z39" s="177" t="s">
        <v>87</v>
      </c>
      <c r="AA39" s="177"/>
      <c r="AB39" s="177"/>
      <c r="AC39" s="177"/>
      <c r="AD39" s="177"/>
      <c r="AE39" s="177"/>
      <c r="AF39" s="177" t="s">
        <v>88</v>
      </c>
      <c r="AG39" s="177"/>
      <c r="AH39" s="177"/>
      <c r="AI39" s="177"/>
      <c r="AP39" s="155" t="s">
        <v>81</v>
      </c>
      <c r="AQ39" s="155"/>
      <c r="AR39" s="155"/>
      <c r="AS39" s="184">
        <f>AS38/360</f>
        <v>0</v>
      </c>
      <c r="AT39" s="185"/>
      <c r="AU39" s="185"/>
      <c r="AV39" s="186"/>
      <c r="AW39" s="10" t="s">
        <v>2</v>
      </c>
      <c r="AY39" s="48"/>
      <c r="AZ39" s="52"/>
      <c r="BA39" s="50"/>
      <c r="BB39" s="51"/>
      <c r="BC39" s="51"/>
      <c r="BD39" s="51"/>
      <c r="BE39" s="51"/>
      <c r="BF39" s="51"/>
      <c r="BG39" s="50"/>
    </row>
    <row r="40" spans="1:59" ht="41.25" customHeight="1">
      <c r="A40" s="121" t="str">
        <f>IF(OR($A$43&lt;1,$E$45&lt;1,$M$4=0,$N$4=0,$P$4=0,$M$5=0,$N$5=0,$P$5=0),"-",A43)</f>
        <v>-</v>
      </c>
      <c r="B40" s="122"/>
      <c r="C40" s="122"/>
      <c r="D40" s="115"/>
      <c r="E40" s="116" t="str">
        <f>IF(OR($A$43&lt;1,$E$45&lt;1,$M$4=0,$N$4=0,$P$4=0,$M$5=0,$N$5=0,$P$5=0),"-",E45)</f>
        <v>-</v>
      </c>
      <c r="F40" s="117"/>
      <c r="G40" s="118"/>
      <c r="H40" s="119" t="str">
        <f>IF(OR($A$43&lt;1,$E$45&lt;1,$M$4=0,$N$4=0,$P$4=0,$M$5=0,$N$5=0,$P$5=0),"-",H43)</f>
        <v>-</v>
      </c>
      <c r="I40" s="122"/>
      <c r="J40" s="122"/>
      <c r="K40" s="122"/>
      <c r="L40" s="122"/>
      <c r="M40" s="115"/>
      <c r="N40" s="119" t="str">
        <f>IF(OR($A$43&lt;1,$E$45&lt;1,$M$4=0,$N$4=0,$P$4=0,$M$5=0,$N$5=0,$P$5=0),"-",N45)</f>
        <v>-</v>
      </c>
      <c r="O40" s="122"/>
      <c r="P40" s="122"/>
      <c r="Q40" s="122"/>
      <c r="R40" s="63"/>
      <c r="S40" s="110" t="str">
        <f>IF(OR($S$43&lt;1,$W$45&lt;1,$M$4=0,$N$4=0,$P$4=0,$M$5=0,$N$5=0,$P$5=0),"-",S43)</f>
        <v>-</v>
      </c>
      <c r="T40" s="111"/>
      <c r="U40" s="111"/>
      <c r="V40" s="112"/>
      <c r="W40" s="110" t="str">
        <f>IF(OR($S$43&lt;1,$W$45&lt;1,$M$4=0,$N$4=0,$P$4=0,$M$5=0,$N$5=0,$P$5=0),"-",W45)</f>
        <v>-</v>
      </c>
      <c r="X40" s="111"/>
      <c r="Y40" s="112"/>
      <c r="Z40" s="151" t="str">
        <f>IF(OR($S$43&lt;1,$W$45&lt;1,$M$4=0,$N$4=0,$P$4=0,$M$5=0,$N$5=0,$P$5=0),"-",Z43)</f>
        <v>-</v>
      </c>
      <c r="AA40" s="152"/>
      <c r="AB40" s="152"/>
      <c r="AC40" s="152"/>
      <c r="AD40" s="152"/>
      <c r="AE40" s="153"/>
      <c r="AF40" s="151" t="str">
        <f>IF(OR($S$43&lt;1,$W$45&lt;1,$M$4=0,$N$4=0,$P$4=0,$M$5=0,$N$5=0,$P$5=0),"-",AF45)</f>
        <v>-</v>
      </c>
      <c r="AG40" s="152"/>
      <c r="AH40" s="152"/>
      <c r="AI40" s="154"/>
      <c r="AP40" s="155"/>
      <c r="AQ40" s="155"/>
      <c r="AR40" s="155"/>
      <c r="AW40" s="10"/>
      <c r="AY40" s="53"/>
      <c r="AZ40" s="53"/>
      <c r="BA40" s="53"/>
      <c r="BB40" s="54"/>
      <c r="BC40" s="54"/>
      <c r="BD40" s="35"/>
      <c r="BE40" s="35"/>
      <c r="BF40" s="35"/>
      <c r="BG40" s="35"/>
    </row>
    <row r="41" spans="1:49" ht="45" customHeight="1" hidden="1">
      <c r="A41" s="8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10" t="s">
        <v>109</v>
      </c>
      <c r="AO41" s="10"/>
      <c r="AP41" s="10"/>
      <c r="AQ41" s="10"/>
      <c r="AR41" s="10"/>
      <c r="AS41" s="10"/>
      <c r="AT41" s="10"/>
      <c r="AU41" s="10"/>
      <c r="AV41" s="10"/>
      <c r="AW41" s="35"/>
    </row>
    <row r="42" spans="1:49" ht="25.5" customHeight="1" hidden="1">
      <c r="A42" s="156" t="s">
        <v>89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8"/>
      <c r="R42" s="55"/>
      <c r="S42" s="159" t="s">
        <v>89</v>
      </c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1"/>
      <c r="AN42" s="2" t="s">
        <v>110</v>
      </c>
      <c r="AO42" s="80"/>
      <c r="AP42" s="10"/>
      <c r="AQ42" s="10"/>
      <c r="AR42" s="10"/>
      <c r="AS42" s="10"/>
      <c r="AT42" s="10"/>
      <c r="AU42" s="10"/>
      <c r="AV42" s="10"/>
      <c r="AW42" s="35"/>
    </row>
    <row r="43" spans="1:49" ht="25.5" customHeight="1" hidden="1">
      <c r="A43" s="144">
        <f>H20</f>
        <v>0</v>
      </c>
      <c r="B43" s="145"/>
      <c r="C43" s="145"/>
      <c r="D43" s="146"/>
      <c r="E43" s="113">
        <f>AS38</f>
        <v>0</v>
      </c>
      <c r="F43" s="114"/>
      <c r="G43" s="150"/>
      <c r="H43" s="147">
        <f>A43*E45</f>
        <v>0</v>
      </c>
      <c r="I43" s="148"/>
      <c r="J43" s="148"/>
      <c r="K43" s="148"/>
      <c r="L43" s="148"/>
      <c r="M43" s="149"/>
      <c r="N43" s="147">
        <f>A43*E45/50</f>
        <v>0</v>
      </c>
      <c r="O43" s="148"/>
      <c r="P43" s="148"/>
      <c r="Q43" s="149"/>
      <c r="R43" s="55"/>
      <c r="S43" s="147">
        <f>IF(AK30=60,U50,U51)</f>
        <v>0</v>
      </c>
      <c r="T43" s="148"/>
      <c r="U43" s="148"/>
      <c r="V43" s="149"/>
      <c r="W43" s="123">
        <f>AS38</f>
        <v>0</v>
      </c>
      <c r="X43" s="124"/>
      <c r="Y43" s="120"/>
      <c r="Z43" s="141">
        <f>A43*W45</f>
        <v>0</v>
      </c>
      <c r="AA43" s="142"/>
      <c r="AB43" s="142"/>
      <c r="AC43" s="142"/>
      <c r="AD43" s="142"/>
      <c r="AE43" s="143"/>
      <c r="AF43" s="141">
        <f>S43*W45/50</f>
        <v>0</v>
      </c>
      <c r="AG43" s="142"/>
      <c r="AH43" s="142"/>
      <c r="AI43" s="143"/>
      <c r="AK43" s="56"/>
      <c r="AL43" s="57"/>
      <c r="AN43" s="2" t="s">
        <v>111</v>
      </c>
      <c r="AO43" s="80"/>
      <c r="AP43" s="10"/>
      <c r="AQ43" s="10"/>
      <c r="AR43" s="10"/>
      <c r="AS43" s="10"/>
      <c r="AT43" s="10"/>
      <c r="AU43" s="10"/>
      <c r="AV43" s="10"/>
      <c r="AW43" s="35"/>
    </row>
    <row r="44" spans="1:49" ht="25.5" customHeight="1" hidden="1">
      <c r="A44" s="144"/>
      <c r="B44" s="145"/>
      <c r="C44" s="145"/>
      <c r="D44" s="146"/>
      <c r="E44" s="147">
        <f>E43/360</f>
        <v>0</v>
      </c>
      <c r="F44" s="148"/>
      <c r="G44" s="149"/>
      <c r="H44" s="147"/>
      <c r="I44" s="148"/>
      <c r="J44" s="148"/>
      <c r="K44" s="148"/>
      <c r="L44" s="148"/>
      <c r="M44" s="149"/>
      <c r="N44" s="147"/>
      <c r="O44" s="148"/>
      <c r="P44" s="148"/>
      <c r="Q44" s="149"/>
      <c r="R44" s="55"/>
      <c r="S44" s="141"/>
      <c r="T44" s="142"/>
      <c r="U44" s="142"/>
      <c r="V44" s="143"/>
      <c r="W44" s="141">
        <f>W43/360</f>
        <v>0</v>
      </c>
      <c r="X44" s="142"/>
      <c r="Y44" s="143"/>
      <c r="Z44" s="141"/>
      <c r="AA44" s="142"/>
      <c r="AB44" s="142"/>
      <c r="AC44" s="142"/>
      <c r="AD44" s="142"/>
      <c r="AE44" s="143"/>
      <c r="AF44" s="141"/>
      <c r="AG44" s="142"/>
      <c r="AH44" s="142"/>
      <c r="AI44" s="143"/>
      <c r="AK44" s="56"/>
      <c r="AN44" s="2" t="s">
        <v>112</v>
      </c>
      <c r="AO44" s="80"/>
      <c r="AP44" s="65"/>
      <c r="AQ44" s="10"/>
      <c r="AR44" s="132">
        <v>2496</v>
      </c>
      <c r="AS44" s="132"/>
      <c r="AT44" s="50"/>
      <c r="AU44" s="69"/>
      <c r="AV44" s="35"/>
      <c r="AW44" s="69"/>
    </row>
    <row r="45" spans="1:49" ht="25.5" customHeight="1" hidden="1">
      <c r="A45" s="144"/>
      <c r="B45" s="145"/>
      <c r="C45" s="145"/>
      <c r="D45" s="146"/>
      <c r="E45" s="147">
        <f>ROUND(E44,0)</f>
        <v>0</v>
      </c>
      <c r="F45" s="148">
        <f>ROUND(F44,0)</f>
        <v>0</v>
      </c>
      <c r="G45" s="149">
        <f>ROUND(G44,0)</f>
        <v>0</v>
      </c>
      <c r="H45" s="147"/>
      <c r="I45" s="148"/>
      <c r="J45" s="148"/>
      <c r="K45" s="148"/>
      <c r="L45" s="148"/>
      <c r="M45" s="149"/>
      <c r="N45" s="147">
        <f>IF(N43&gt;A43,A43,N43)</f>
        <v>0</v>
      </c>
      <c r="O45" s="148"/>
      <c r="P45" s="148"/>
      <c r="Q45" s="149"/>
      <c r="R45" s="55"/>
      <c r="S45" s="141"/>
      <c r="T45" s="142"/>
      <c r="U45" s="142"/>
      <c r="V45" s="143"/>
      <c r="W45" s="141">
        <f>W44</f>
        <v>0</v>
      </c>
      <c r="X45" s="142"/>
      <c r="Y45" s="143"/>
      <c r="Z45" s="141"/>
      <c r="AA45" s="142"/>
      <c r="AB45" s="142"/>
      <c r="AC45" s="142"/>
      <c r="AD45" s="142"/>
      <c r="AE45" s="143"/>
      <c r="AF45" s="141">
        <f>IF(AF43&gt;Z47,Z47,AF43)</f>
        <v>0</v>
      </c>
      <c r="AG45" s="142"/>
      <c r="AH45" s="142"/>
      <c r="AI45" s="143"/>
      <c r="AK45" s="56"/>
      <c r="AN45" s="2"/>
      <c r="AO45" s="80"/>
      <c r="AP45" s="64"/>
      <c r="AQ45" s="10"/>
      <c r="AR45" s="132">
        <v>60</v>
      </c>
      <c r="AS45" s="132"/>
      <c r="AT45" s="50"/>
      <c r="AU45" s="69"/>
      <c r="AV45" s="35"/>
      <c r="AW45" s="69"/>
    </row>
    <row r="46" spans="1:49" ht="25.5" customHeight="1" hidden="1">
      <c r="A46" s="8"/>
      <c r="AK46" s="56"/>
      <c r="AN46" s="2"/>
      <c r="AO46" s="80"/>
      <c r="AP46" s="64"/>
      <c r="AQ46" s="10"/>
      <c r="AR46" s="132">
        <f>AR44+AR45</f>
        <v>2556</v>
      </c>
      <c r="AS46" s="132"/>
      <c r="AT46" s="50"/>
      <c r="AU46" s="35"/>
      <c r="AV46" s="35"/>
      <c r="AW46" s="69"/>
    </row>
    <row r="47" spans="1:49" ht="25.5" customHeight="1" hidden="1">
      <c r="A47" s="8"/>
      <c r="S47" s="11" t="s">
        <v>91</v>
      </c>
      <c r="Z47" s="133">
        <f>S43*70%</f>
        <v>0</v>
      </c>
      <c r="AA47" s="133"/>
      <c r="AB47" s="133"/>
      <c r="AC47" s="133"/>
      <c r="AD47" s="133"/>
      <c r="AE47" s="133"/>
      <c r="AK47" s="56"/>
      <c r="AN47" s="2" t="s">
        <v>113</v>
      </c>
      <c r="AO47" s="35"/>
      <c r="AP47" s="35"/>
      <c r="AQ47" s="35"/>
      <c r="AR47" s="35"/>
      <c r="AS47" s="35"/>
      <c r="AT47" s="35"/>
      <c r="AU47" s="35"/>
      <c r="AV47" s="134"/>
      <c r="AW47" s="135"/>
    </row>
    <row r="48" ht="25.5" customHeight="1" hidden="1">
      <c r="A48" s="8"/>
    </row>
    <row r="49" spans="1:30" ht="25.5" customHeight="1" hidden="1">
      <c r="A49" s="8"/>
      <c r="R49" s="50"/>
      <c r="S49" s="125" t="s">
        <v>104</v>
      </c>
      <c r="T49" s="126"/>
      <c r="U49" s="126"/>
      <c r="V49" s="126"/>
      <c r="W49" s="126"/>
      <c r="X49" s="126"/>
      <c r="Y49" s="127"/>
      <c r="Z49" s="58"/>
      <c r="AA49" s="58"/>
      <c r="AB49" s="59"/>
      <c r="AC49" s="59"/>
      <c r="AD49" s="59"/>
    </row>
    <row r="50" spans="1:57" ht="25.5" customHeight="1" hidden="1">
      <c r="A50" s="4"/>
      <c r="R50" s="50"/>
      <c r="S50" s="128" t="s">
        <v>102</v>
      </c>
      <c r="T50" s="129"/>
      <c r="U50" s="130">
        <f>S30</f>
        <v>0</v>
      </c>
      <c r="V50" s="131"/>
      <c r="W50" s="131"/>
      <c r="X50" s="131"/>
      <c r="Y50" s="69"/>
      <c r="Z50" s="69"/>
      <c r="AA50" s="58"/>
      <c r="AB50" s="59"/>
      <c r="AC50" s="59"/>
      <c r="AD50" s="59"/>
      <c r="AJ50" s="35"/>
      <c r="AK50" s="35"/>
      <c r="AL50" s="35"/>
      <c r="AM50" s="35"/>
      <c r="AN50" s="3"/>
      <c r="AO50" s="3"/>
      <c r="AP50" s="3"/>
      <c r="AQ50" s="3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</row>
    <row r="51" spans="1:57" ht="25.5" customHeight="1" hidden="1">
      <c r="A51" s="8"/>
      <c r="L51" s="84">
        <f>K56</f>
        <v>0</v>
      </c>
      <c r="R51" s="50"/>
      <c r="S51" s="136" t="s">
        <v>103</v>
      </c>
      <c r="T51" s="137"/>
      <c r="U51" s="138">
        <f>Y35</f>
        <v>0</v>
      </c>
      <c r="V51" s="139"/>
      <c r="W51" s="139"/>
      <c r="X51" s="139"/>
      <c r="Y51" s="69"/>
      <c r="Z51" s="69"/>
      <c r="AA51" s="58"/>
      <c r="AB51" s="59"/>
      <c r="AC51" s="59"/>
      <c r="AD51" s="59"/>
      <c r="AJ51" s="35"/>
      <c r="AK51" s="50"/>
      <c r="AL51" s="35"/>
      <c r="AM51" s="35"/>
      <c r="AN51" s="2"/>
      <c r="AO51" s="2"/>
      <c r="AP51" s="2"/>
      <c r="AQ51" s="2"/>
      <c r="AR51" s="35"/>
      <c r="AS51" s="35"/>
      <c r="AT51" s="24"/>
      <c r="AU51" s="24"/>
      <c r="AV51" s="35"/>
      <c r="AW51" s="35"/>
      <c r="AX51" s="35"/>
      <c r="AY51" s="35"/>
      <c r="AZ51" s="35"/>
      <c r="BA51" s="35"/>
      <c r="BB51" s="35"/>
      <c r="BC51" s="35"/>
      <c r="BD51" s="35"/>
      <c r="BE51" s="35"/>
    </row>
    <row r="52" spans="1:57" ht="25.5" customHeight="1" hidden="1">
      <c r="A52" s="8"/>
      <c r="R52" s="60"/>
      <c r="S52" s="132"/>
      <c r="T52" s="132"/>
      <c r="U52" s="140"/>
      <c r="V52" s="140"/>
      <c r="W52" s="140"/>
      <c r="X52" s="140"/>
      <c r="Y52" s="69"/>
      <c r="Z52" s="69"/>
      <c r="AA52" s="59"/>
      <c r="AB52" s="59"/>
      <c r="AC52" s="59"/>
      <c r="AD52" s="59"/>
      <c r="AJ52" s="35"/>
      <c r="AK52" s="50"/>
      <c r="AL52" s="35"/>
      <c r="AM52" s="35"/>
      <c r="AN52" s="2"/>
      <c r="AO52" s="2"/>
      <c r="AP52" s="2"/>
      <c r="AQ52" s="2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</row>
    <row r="53" spans="1:57" ht="32.25" customHeight="1" hidden="1">
      <c r="A53" s="85"/>
      <c r="B53" s="35"/>
      <c r="C53" s="10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50"/>
      <c r="AL53" s="35"/>
      <c r="AM53" s="35"/>
      <c r="AN53" s="10"/>
      <c r="AO53" s="10"/>
      <c r="AP53" s="10"/>
      <c r="AQ53" s="10"/>
      <c r="AR53" s="50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</row>
    <row r="54" spans="1:57" ht="16.5" customHeight="1" hidden="1">
      <c r="A54" s="86"/>
      <c r="B54" s="35"/>
      <c r="C54" s="10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25.5" customHeight="1" hidden="1">
      <c r="A55" s="87"/>
      <c r="B55" s="35"/>
      <c r="C55" s="2"/>
      <c r="D55" s="35"/>
      <c r="E55" s="35"/>
      <c r="F55" s="35"/>
      <c r="G55" s="35"/>
      <c r="H55" s="35"/>
      <c r="I55" s="35"/>
      <c r="J55" s="35"/>
      <c r="K55" s="3"/>
      <c r="L55" s="3"/>
      <c r="M55" s="3"/>
      <c r="N55" s="3"/>
      <c r="O55" s="35"/>
      <c r="P55" s="10"/>
      <c r="Q55" s="35"/>
      <c r="R55" s="2"/>
      <c r="S55" s="2"/>
      <c r="T55" s="64"/>
      <c r="U55" s="10"/>
      <c r="V55" s="10"/>
      <c r="W55" s="10"/>
      <c r="X55" s="50"/>
      <c r="Y55" s="50"/>
      <c r="Z55" s="35"/>
      <c r="AA55" s="3"/>
      <c r="AB55" s="3"/>
      <c r="AC55" s="3"/>
      <c r="AD55" s="3"/>
      <c r="AE55" s="35"/>
      <c r="AF55" s="3"/>
      <c r="AG55" s="3"/>
      <c r="AH55" s="3"/>
      <c r="AI55" s="3"/>
      <c r="AJ55" s="35"/>
      <c r="AK55" s="50"/>
      <c r="AL55" s="35"/>
      <c r="AM55" s="35"/>
      <c r="AN55" s="35"/>
      <c r="AO55" s="10"/>
      <c r="AP55" s="10"/>
      <c r="AQ55" s="10"/>
      <c r="AR55" s="50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</row>
    <row r="56" spans="1:57" ht="25.5" customHeight="1">
      <c r="A56" s="35"/>
      <c r="B56" s="35"/>
      <c r="C56" s="2"/>
      <c r="D56" s="35"/>
      <c r="E56" s="35"/>
      <c r="F56" s="35"/>
      <c r="G56" s="35"/>
      <c r="H56" s="35"/>
      <c r="I56" s="35"/>
      <c r="J56" s="35"/>
      <c r="K56" s="2"/>
      <c r="L56" s="2"/>
      <c r="M56" s="2"/>
      <c r="N56" s="2"/>
      <c r="O56" s="35"/>
      <c r="P56" s="10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2"/>
      <c r="AB56" s="2"/>
      <c r="AC56" s="2"/>
      <c r="AD56" s="2"/>
      <c r="AE56" s="35"/>
      <c r="AF56" s="2"/>
      <c r="AG56" s="2"/>
      <c r="AH56" s="2"/>
      <c r="AI56" s="2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5" customHeight="1">
      <c r="A57" s="35"/>
      <c r="B57" s="35"/>
      <c r="C57" s="2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10"/>
      <c r="O57" s="10"/>
      <c r="P57" s="10"/>
      <c r="Q57" s="10"/>
      <c r="R57" s="24"/>
      <c r="S57" s="10"/>
      <c r="T57" s="24"/>
      <c r="U57" s="24"/>
      <c r="V57" s="2"/>
      <c r="W57" s="24"/>
      <c r="X57" s="35"/>
      <c r="Y57" s="18"/>
      <c r="Z57" s="24"/>
      <c r="AA57" s="24"/>
      <c r="AB57" s="24"/>
      <c r="AC57" s="24"/>
      <c r="AD57" s="24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  <row r="58" spans="1:57" ht="25.5" customHeight="1">
      <c r="A58" s="87"/>
      <c r="B58" s="35"/>
      <c r="C58" s="2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10"/>
      <c r="O58" s="38"/>
      <c r="P58" s="2"/>
      <c r="Q58" s="2"/>
      <c r="R58" s="2"/>
      <c r="S58" s="2"/>
      <c r="T58" s="87"/>
      <c r="U58" s="35"/>
      <c r="V58" s="2"/>
      <c r="W58" s="50"/>
      <c r="X58" s="35"/>
      <c r="Y58" s="18"/>
      <c r="Z58" s="24"/>
      <c r="AA58" s="24"/>
      <c r="AB58" s="24"/>
      <c r="AC58" s="38"/>
      <c r="AD58" s="2"/>
      <c r="AE58" s="2"/>
      <c r="AF58" s="2"/>
      <c r="AG58" s="2"/>
      <c r="AH58" s="50"/>
      <c r="AI58" s="69"/>
      <c r="AJ58" s="35"/>
      <c r="AK58" s="38"/>
      <c r="AL58" s="38"/>
      <c r="AM58" s="38"/>
      <c r="AN58" s="38"/>
      <c r="AO58" s="38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ht="25.5" customHeight="1">
      <c r="A59" s="87"/>
      <c r="B59" s="35"/>
      <c r="C59" s="2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10"/>
      <c r="O59" s="38"/>
      <c r="P59" s="2"/>
      <c r="Q59" s="2"/>
      <c r="R59" s="2"/>
      <c r="S59" s="2"/>
      <c r="T59" s="87"/>
      <c r="U59" s="35"/>
      <c r="V59" s="2"/>
      <c r="W59" s="50"/>
      <c r="X59" s="35"/>
      <c r="Y59" s="18"/>
      <c r="Z59" s="24"/>
      <c r="AA59" s="24"/>
      <c r="AB59" s="24"/>
      <c r="AC59" s="38"/>
      <c r="AD59" s="2"/>
      <c r="AE59" s="2"/>
      <c r="AF59" s="2"/>
      <c r="AG59" s="2"/>
      <c r="AH59" s="50"/>
      <c r="AI59" s="69"/>
      <c r="AJ59" s="35"/>
      <c r="AK59" s="38"/>
      <c r="AL59" s="38"/>
      <c r="AM59" s="38"/>
      <c r="AN59" s="38"/>
      <c r="AO59" s="3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  <row r="60" spans="1:57" ht="25.5" customHeight="1">
      <c r="A60" s="8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10"/>
      <c r="O60" s="10"/>
      <c r="P60" s="10"/>
      <c r="Q60" s="10"/>
      <c r="R60" s="24"/>
      <c r="S60" s="10"/>
      <c r="T60" s="24"/>
      <c r="U60" s="24"/>
      <c r="V60" s="2"/>
      <c r="W60" s="24"/>
      <c r="X60" s="35"/>
      <c r="Y60" s="18"/>
      <c r="Z60" s="24"/>
      <c r="AA60" s="24"/>
      <c r="AB60" s="24"/>
      <c r="AC60" s="38"/>
      <c r="AD60" s="2"/>
      <c r="AE60" s="2"/>
      <c r="AF60" s="2"/>
      <c r="AG60" s="2"/>
      <c r="AH60" s="50"/>
      <c r="AI60" s="69"/>
      <c r="AJ60" s="35"/>
      <c r="AK60" s="38"/>
      <c r="AL60" s="38"/>
      <c r="AM60" s="38"/>
      <c r="AN60" s="38"/>
      <c r="AO60" s="3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</row>
    <row r="61" spans="1:57" ht="29.25" customHeight="1">
      <c r="A61" s="87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38"/>
      <c r="AD61" s="38"/>
      <c r="AE61" s="38"/>
      <c r="AF61" s="38"/>
      <c r="AG61" s="38"/>
      <c r="AH61" s="50"/>
      <c r="AI61" s="69"/>
      <c r="AJ61" s="50"/>
      <c r="AK61" s="50"/>
      <c r="AL61" s="50"/>
      <c r="AM61" s="50"/>
      <c r="AN61" s="50"/>
      <c r="AO61" s="50"/>
      <c r="AP61" s="50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</row>
    <row r="62" spans="1:57" ht="30" customHeight="1">
      <c r="A62" s="88"/>
      <c r="B62" s="35"/>
      <c r="C62" s="89"/>
      <c r="D62" s="10"/>
      <c r="E62" s="10"/>
      <c r="F62" s="2"/>
      <c r="G62" s="2"/>
      <c r="H62" s="2"/>
      <c r="I62" s="2"/>
      <c r="J62" s="2"/>
      <c r="K62" s="2"/>
      <c r="L62" s="2"/>
      <c r="M62" s="35"/>
      <c r="N62" s="50"/>
      <c r="O62" s="35"/>
      <c r="P62" s="35"/>
      <c r="Q62" s="90"/>
      <c r="R62" s="90"/>
      <c r="S62" s="90"/>
      <c r="T62" s="90"/>
      <c r="U62" s="90"/>
      <c r="V62" s="35"/>
      <c r="W62" s="50"/>
      <c r="X62" s="35"/>
      <c r="Y62" s="35"/>
      <c r="Z62" s="35"/>
      <c r="AA62" s="35"/>
      <c r="AB62" s="35"/>
      <c r="AC62" s="24"/>
      <c r="AD62" s="24"/>
      <c r="AE62" s="24"/>
      <c r="AF62" s="24"/>
      <c r="AG62" s="24"/>
      <c r="AH62" s="35"/>
      <c r="AI62" s="35"/>
      <c r="AJ62" s="91"/>
      <c r="AK62" s="91"/>
      <c r="AL62" s="91"/>
      <c r="AM62" s="91"/>
      <c r="AN62" s="50"/>
      <c r="AO62" s="2"/>
      <c r="AP62" s="2"/>
      <c r="AQ62" s="2"/>
      <c r="AR62" s="2"/>
      <c r="AS62" s="2"/>
      <c r="AT62" s="2"/>
      <c r="AU62" s="2"/>
      <c r="AV62" s="35"/>
      <c r="AW62" s="35"/>
      <c r="AX62" s="35"/>
      <c r="AY62" s="35"/>
      <c r="AZ62" s="35"/>
      <c r="BA62" s="35"/>
      <c r="BB62" s="35"/>
      <c r="BC62" s="35"/>
      <c r="BD62" s="35"/>
      <c r="BE62" s="35"/>
    </row>
    <row r="63" spans="1:57" ht="30" customHeight="1">
      <c r="A63" s="88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</row>
    <row r="64" spans="1:57" ht="30" customHeight="1">
      <c r="A64" s="8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</row>
    <row r="65" spans="1:57" ht="30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1"/>
      <c r="AK65" s="91"/>
      <c r="AL65" s="91"/>
      <c r="AM65" s="91"/>
      <c r="AN65" s="35"/>
      <c r="AO65" s="93"/>
      <c r="AP65" s="93"/>
      <c r="AQ65" s="93"/>
      <c r="AR65" s="93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</row>
    <row r="66" spans="1:57" ht="30" customHeight="1">
      <c r="A66" s="94"/>
      <c r="B66" s="94"/>
      <c r="C66" s="94"/>
      <c r="D66" s="94"/>
      <c r="E66" s="94"/>
      <c r="F66" s="94"/>
      <c r="G66" s="94"/>
      <c r="H66" s="94"/>
      <c r="I66" s="94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</row>
    <row r="67" spans="1:35" ht="30" customHeight="1">
      <c r="A67" s="94"/>
      <c r="B67" s="94"/>
      <c r="C67" s="94"/>
      <c r="D67" s="94"/>
      <c r="E67" s="94"/>
      <c r="F67" s="94"/>
      <c r="G67" s="94"/>
      <c r="H67" s="94"/>
      <c r="I67" s="94"/>
      <c r="J67" s="96"/>
      <c r="K67" s="96"/>
      <c r="L67" s="96"/>
      <c r="M67" s="96"/>
      <c r="N67" s="97"/>
      <c r="O67" s="97"/>
      <c r="P67" s="97"/>
      <c r="Q67" s="97"/>
      <c r="R67" s="98"/>
      <c r="S67" s="98"/>
      <c r="T67" s="98"/>
      <c r="U67" s="98"/>
      <c r="V67" s="96"/>
      <c r="W67" s="96"/>
      <c r="X67" s="96"/>
      <c r="Y67" s="96"/>
      <c r="Z67" s="97"/>
      <c r="AA67" s="97"/>
      <c r="AB67" s="97"/>
      <c r="AC67" s="97"/>
      <c r="AD67" s="98"/>
      <c r="AE67" s="98"/>
      <c r="AF67" s="98"/>
      <c r="AG67" s="98"/>
      <c r="AH67" s="99"/>
      <c r="AI67" s="99"/>
    </row>
    <row r="68" spans="1:35" ht="30" customHeight="1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38"/>
      <c r="O68" s="38"/>
      <c r="P68" s="38"/>
      <c r="Q68" s="38"/>
      <c r="R68" s="100"/>
      <c r="S68" s="100"/>
      <c r="T68" s="101"/>
      <c r="U68" s="101"/>
      <c r="V68" s="101"/>
      <c r="W68" s="101"/>
      <c r="X68" s="101"/>
      <c r="Y68" s="101"/>
      <c r="Z68" s="38"/>
      <c r="AA68" s="38"/>
      <c r="AB68" s="38"/>
      <c r="AC68" s="38"/>
      <c r="AD68" s="102"/>
      <c r="AE68" s="102"/>
      <c r="AF68" s="101"/>
      <c r="AG68" s="99"/>
      <c r="AH68" s="50"/>
      <c r="AI68" s="50"/>
    </row>
    <row r="69" spans="1:35" ht="30" customHeight="1">
      <c r="A69" s="103"/>
      <c r="B69" s="99"/>
      <c r="C69" s="9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38"/>
      <c r="S69" s="2"/>
      <c r="T69" s="99"/>
      <c r="U69" s="50"/>
      <c r="V69" s="50"/>
      <c r="W69" s="99"/>
      <c r="X69" s="99"/>
      <c r="Y69" s="99"/>
      <c r="Z69" s="99"/>
      <c r="AA69" s="99"/>
      <c r="AB69" s="99"/>
      <c r="AC69" s="99"/>
      <c r="AD69" s="17"/>
      <c r="AE69" s="17"/>
      <c r="AF69" s="99"/>
      <c r="AG69" s="99"/>
      <c r="AH69" s="99"/>
      <c r="AI69" s="99"/>
    </row>
    <row r="70" spans="1:35" ht="30" customHeight="1">
      <c r="A70" s="88"/>
      <c r="B70" s="50"/>
      <c r="C70" s="35"/>
      <c r="D70" s="50"/>
      <c r="E70" s="50"/>
      <c r="F70" s="50"/>
      <c r="G70" s="10"/>
      <c r="H70" s="10"/>
      <c r="I70" s="10"/>
      <c r="J70" s="10"/>
      <c r="K70" s="10"/>
      <c r="L70" s="1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35"/>
      <c r="X70" s="35"/>
      <c r="Y70" s="35"/>
      <c r="Z70" s="35"/>
      <c r="AA70" s="35"/>
      <c r="AB70" s="35"/>
      <c r="AC70" s="35"/>
      <c r="AD70" s="35"/>
      <c r="AE70" s="35"/>
      <c r="AF70" s="50"/>
      <c r="AG70" s="35"/>
      <c r="AH70" s="35"/>
      <c r="AI70" s="50"/>
    </row>
    <row r="71" spans="1:35" ht="30" customHeight="1">
      <c r="A71" s="88"/>
      <c r="B71" s="99"/>
      <c r="C71" s="99"/>
      <c r="D71" s="99"/>
      <c r="E71" s="98"/>
      <c r="F71" s="98"/>
      <c r="G71" s="98"/>
      <c r="H71" s="98"/>
      <c r="I71" s="98"/>
      <c r="J71" s="98"/>
      <c r="K71" s="98"/>
      <c r="L71" s="99"/>
      <c r="M71" s="98"/>
      <c r="N71" s="98"/>
      <c r="O71" s="98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</row>
    <row r="72" spans="1:35" ht="30" customHeight="1">
      <c r="A72" s="8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</row>
    <row r="73" spans="1:35" ht="30" customHeight="1">
      <c r="A73" s="8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</row>
    <row r="74" spans="1:35" ht="30" customHeight="1">
      <c r="A74" s="8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</row>
    <row r="75" spans="1:35" ht="30" customHeight="1">
      <c r="A75" s="8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</row>
    <row r="76" spans="1:35" ht="30" customHeight="1">
      <c r="A76" s="8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</row>
    <row r="77" spans="1:35" ht="30" customHeight="1">
      <c r="A77" s="8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</row>
    <row r="78" spans="1:35" ht="30" customHeight="1">
      <c r="A78" s="8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</row>
    <row r="79" spans="1:35" ht="30" customHeight="1">
      <c r="A79" s="8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</row>
    <row r="80" spans="1:35" ht="30" customHeight="1">
      <c r="A80" s="8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</row>
    <row r="81" spans="1:35" ht="30" customHeight="1">
      <c r="A81" s="8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</row>
    <row r="82" spans="1:35" ht="30" customHeight="1">
      <c r="A82" s="8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</row>
    <row r="83" spans="1:35" ht="30" customHeight="1">
      <c r="A83" s="8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</row>
    <row r="84" spans="1:35" ht="30" customHeight="1">
      <c r="A84" s="8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</row>
    <row r="85" ht="30" customHeight="1">
      <c r="A85" s="8"/>
    </row>
    <row r="86" ht="30" customHeight="1">
      <c r="A86" s="8"/>
    </row>
    <row r="87" ht="30" customHeight="1">
      <c r="A87" s="8"/>
    </row>
    <row r="88" ht="30" customHeight="1">
      <c r="A88" s="8"/>
    </row>
    <row r="89" ht="30" customHeight="1">
      <c r="A89" s="8"/>
    </row>
    <row r="90" ht="30" customHeight="1">
      <c r="A90" s="8"/>
    </row>
    <row r="91" ht="30" customHeight="1">
      <c r="A91" s="8"/>
    </row>
    <row r="92" ht="30" customHeight="1">
      <c r="A92" s="8"/>
    </row>
    <row r="93" ht="30" customHeight="1">
      <c r="A93" s="8"/>
    </row>
    <row r="94" ht="30" customHeight="1">
      <c r="A94" s="8"/>
    </row>
    <row r="95" ht="30" customHeight="1">
      <c r="A95" s="8"/>
    </row>
    <row r="96" ht="30" customHeight="1">
      <c r="A96" s="8"/>
    </row>
    <row r="97" ht="30" customHeight="1">
      <c r="A97" s="8"/>
    </row>
    <row r="98" ht="30" customHeight="1">
      <c r="A98" s="8"/>
    </row>
    <row r="99" ht="30" customHeight="1">
      <c r="A99" s="8"/>
    </row>
    <row r="100" ht="30" customHeight="1">
      <c r="A100" s="8"/>
    </row>
    <row r="101" ht="30" customHeight="1">
      <c r="A101" s="8"/>
    </row>
    <row r="102" ht="30" customHeight="1">
      <c r="A102" s="8"/>
    </row>
  </sheetData>
  <sheetProtection password="CCE5" sheet="1" objects="1" scenarios="1" selectLockedCells="1"/>
  <mergeCells count="276">
    <mergeCell ref="N3:O3"/>
    <mergeCell ref="P3:Q3"/>
    <mergeCell ref="AN3:AO3"/>
    <mergeCell ref="AP3:AQ3"/>
    <mergeCell ref="AB2:AI6"/>
    <mergeCell ref="N5:O5"/>
    <mergeCell ref="P5:Q5"/>
    <mergeCell ref="N4:O4"/>
    <mergeCell ref="P4:Q4"/>
    <mergeCell ref="AY3:AZ3"/>
    <mergeCell ref="AM1:AQ1"/>
    <mergeCell ref="AS1:AV1"/>
    <mergeCell ref="AY1:BD1"/>
    <mergeCell ref="AN2:AO2"/>
    <mergeCell ref="AP2:AQ2"/>
    <mergeCell ref="AS2:AV2"/>
    <mergeCell ref="AY2:AZ2"/>
    <mergeCell ref="BA2:BB2"/>
    <mergeCell ref="BC2:BD2"/>
    <mergeCell ref="BA3:BB3"/>
    <mergeCell ref="BC3:BD3"/>
    <mergeCell ref="AN6:AO6"/>
    <mergeCell ref="AP6:AQ6"/>
    <mergeCell ref="AS6:AV6"/>
    <mergeCell ref="AP4:AQ4"/>
    <mergeCell ref="AY4:AZ4"/>
    <mergeCell ref="BA4:BB4"/>
    <mergeCell ref="AS3:AV3"/>
    <mergeCell ref="S7:T7"/>
    <mergeCell ref="AN7:AO7"/>
    <mergeCell ref="AS7:AV7"/>
    <mergeCell ref="BC4:BD4"/>
    <mergeCell ref="T5:U5"/>
    <mergeCell ref="V5:W5"/>
    <mergeCell ref="AM5:AO5"/>
    <mergeCell ref="T4:U4"/>
    <mergeCell ref="V4:W4"/>
    <mergeCell ref="AN4:AO4"/>
    <mergeCell ref="S8:T8"/>
    <mergeCell ref="AN8:AO8"/>
    <mergeCell ref="AS8:AV8"/>
    <mergeCell ref="AK9:AL9"/>
    <mergeCell ref="AN9:AO9"/>
    <mergeCell ref="I10:J10"/>
    <mergeCell ref="AK10:AL10"/>
    <mergeCell ref="AN10:AO10"/>
    <mergeCell ref="AK14:AL14"/>
    <mergeCell ref="AN14:AO14"/>
    <mergeCell ref="I11:J11"/>
    <mergeCell ref="AK11:AL11"/>
    <mergeCell ref="AN11:AO11"/>
    <mergeCell ref="U12:V12"/>
    <mergeCell ref="W12:X12"/>
    <mergeCell ref="AP14:AQ14"/>
    <mergeCell ref="AS14:AV14"/>
    <mergeCell ref="I15:J15"/>
    <mergeCell ref="K15:L15"/>
    <mergeCell ref="AM15:AQ15"/>
    <mergeCell ref="AS12:AV12"/>
    <mergeCell ref="U13:V13"/>
    <mergeCell ref="W13:X13"/>
    <mergeCell ref="AK13:AL13"/>
    <mergeCell ref="AN13:AO13"/>
    <mergeCell ref="AP13:AQ13"/>
    <mergeCell ref="AS13:AV13"/>
    <mergeCell ref="AM12:AQ12"/>
    <mergeCell ref="I16:J16"/>
    <mergeCell ref="K16:L16"/>
    <mergeCell ref="AN16:AO16"/>
    <mergeCell ref="AP16:AQ16"/>
    <mergeCell ref="AS16:AV16"/>
    <mergeCell ref="S17:T17"/>
    <mergeCell ref="U17:V17"/>
    <mergeCell ref="Z17:AA17"/>
    <mergeCell ref="AB17:AC17"/>
    <mergeCell ref="AN17:AO17"/>
    <mergeCell ref="AP17:AQ17"/>
    <mergeCell ref="AS17:AV17"/>
    <mergeCell ref="AS18:AV18"/>
    <mergeCell ref="AK19:AL19"/>
    <mergeCell ref="AN19:AO19"/>
    <mergeCell ref="AP19:AQ19"/>
    <mergeCell ref="H20:L20"/>
    <mergeCell ref="AK20:AL20"/>
    <mergeCell ref="AN20:AO20"/>
    <mergeCell ref="AP20:AQ20"/>
    <mergeCell ref="P18:Q18"/>
    <mergeCell ref="S18:T18"/>
    <mergeCell ref="U18:V18"/>
    <mergeCell ref="W18:X18"/>
    <mergeCell ref="Z18:AA18"/>
    <mergeCell ref="AB18:AC18"/>
    <mergeCell ref="AN18:AO18"/>
    <mergeCell ref="AP18:AQ18"/>
    <mergeCell ref="AM21:AN21"/>
    <mergeCell ref="AR21:AS21"/>
    <mergeCell ref="BB21:BE21"/>
    <mergeCell ref="J22:L22"/>
    <mergeCell ref="P22:Q22"/>
    <mergeCell ref="AA22:AC22"/>
    <mergeCell ref="AG22:AH22"/>
    <mergeCell ref="AK22:AN22"/>
    <mergeCell ref="AP22:AS22"/>
    <mergeCell ref="BE22:BF22"/>
    <mergeCell ref="BK22:BM22"/>
    <mergeCell ref="J23:L23"/>
    <mergeCell ref="P23:Q23"/>
    <mergeCell ref="AA23:AC23"/>
    <mergeCell ref="AG23:AH23"/>
    <mergeCell ref="AK23:AN23"/>
    <mergeCell ref="AP23:AS23"/>
    <mergeCell ref="AX23:AZ23"/>
    <mergeCell ref="BB23:BD23"/>
    <mergeCell ref="BE23:BF23"/>
    <mergeCell ref="BH23:BJ23"/>
    <mergeCell ref="BK23:BM23"/>
    <mergeCell ref="BN23:BQ23"/>
    <mergeCell ref="J24:L24"/>
    <mergeCell ref="P24:Q24"/>
    <mergeCell ref="AA24:AC24"/>
    <mergeCell ref="AG24:AH24"/>
    <mergeCell ref="AK24:AN24"/>
    <mergeCell ref="AP24:AS24"/>
    <mergeCell ref="BB24:BD24"/>
    <mergeCell ref="J26:L26"/>
    <mergeCell ref="P26:Q26"/>
    <mergeCell ref="AA26:AC26"/>
    <mergeCell ref="AG26:AH26"/>
    <mergeCell ref="AK26:AN26"/>
    <mergeCell ref="BE24:BF24"/>
    <mergeCell ref="BH24:BJ24"/>
    <mergeCell ref="BK24:BM24"/>
    <mergeCell ref="AP26:AS26"/>
    <mergeCell ref="BB26:BD26"/>
    <mergeCell ref="BE26:BF26"/>
    <mergeCell ref="BH26:BJ26"/>
    <mergeCell ref="BK26:BM26"/>
    <mergeCell ref="BN24:BQ24"/>
    <mergeCell ref="J25:L25"/>
    <mergeCell ref="P25:Q25"/>
    <mergeCell ref="AA25:AC25"/>
    <mergeCell ref="AG25:AH25"/>
    <mergeCell ref="AK25:AN25"/>
    <mergeCell ref="AP25:AS25"/>
    <mergeCell ref="BN26:BQ26"/>
    <mergeCell ref="BB25:BD25"/>
    <mergeCell ref="BE25:BF25"/>
    <mergeCell ref="BH25:BJ25"/>
    <mergeCell ref="BK25:BM25"/>
    <mergeCell ref="BN25:BQ25"/>
    <mergeCell ref="BN27:BQ27"/>
    <mergeCell ref="J28:L28"/>
    <mergeCell ref="P28:Q28"/>
    <mergeCell ref="AA28:AC28"/>
    <mergeCell ref="AG28:AH28"/>
    <mergeCell ref="AK28:AN28"/>
    <mergeCell ref="J27:L27"/>
    <mergeCell ref="P27:Q27"/>
    <mergeCell ref="AA27:AC27"/>
    <mergeCell ref="AG27:AH27"/>
    <mergeCell ref="AK27:AN27"/>
    <mergeCell ref="AP27:AS27"/>
    <mergeCell ref="BH29:BJ29"/>
    <mergeCell ref="BK29:BM29"/>
    <mergeCell ref="BB27:BD27"/>
    <mergeCell ref="BE27:BF27"/>
    <mergeCell ref="BH27:BJ27"/>
    <mergeCell ref="BK27:BM27"/>
    <mergeCell ref="BN29:BQ29"/>
    <mergeCell ref="AP28:AS28"/>
    <mergeCell ref="BB28:BD28"/>
    <mergeCell ref="BE28:BF28"/>
    <mergeCell ref="BH28:BJ28"/>
    <mergeCell ref="BK28:BM28"/>
    <mergeCell ref="BN28:BQ28"/>
    <mergeCell ref="BE29:BF29"/>
    <mergeCell ref="D30:E30"/>
    <mergeCell ref="F30:G30"/>
    <mergeCell ref="H30:I30"/>
    <mergeCell ref="S30:X30"/>
    <mergeCell ref="Y30:Z30"/>
    <mergeCell ref="AA30:AI30"/>
    <mergeCell ref="AK29:AM29"/>
    <mergeCell ref="BB29:BD29"/>
    <mergeCell ref="BB30:BD30"/>
    <mergeCell ref="BN30:BQ30"/>
    <mergeCell ref="AK31:AO31"/>
    <mergeCell ref="AP31:AS31"/>
    <mergeCell ref="BB31:BD31"/>
    <mergeCell ref="BE31:BF31"/>
    <mergeCell ref="BH31:BJ31"/>
    <mergeCell ref="BK31:BM31"/>
    <mergeCell ref="BN31:BQ31"/>
    <mergeCell ref="AK30:AL30"/>
    <mergeCell ref="AP30:AS30"/>
    <mergeCell ref="BE30:BF30"/>
    <mergeCell ref="BH30:BJ30"/>
    <mergeCell ref="BK30:BM30"/>
    <mergeCell ref="BB32:BD32"/>
    <mergeCell ref="BE32:BF32"/>
    <mergeCell ref="BN32:BQ32"/>
    <mergeCell ref="AK33:AN33"/>
    <mergeCell ref="BN33:BQ33"/>
    <mergeCell ref="Y34:Z34"/>
    <mergeCell ref="AS34:AV34"/>
    <mergeCell ref="BI34:BJ34"/>
    <mergeCell ref="BM34:BQ34"/>
    <mergeCell ref="A38:D39"/>
    <mergeCell ref="E38:G39"/>
    <mergeCell ref="H38:Q38"/>
    <mergeCell ref="S38:V38"/>
    <mergeCell ref="H39:M39"/>
    <mergeCell ref="N39:Q39"/>
    <mergeCell ref="S39:V39"/>
    <mergeCell ref="W38:Y39"/>
    <mergeCell ref="Z38:AI38"/>
    <mergeCell ref="Y35:AC35"/>
    <mergeCell ref="AS35:AV35"/>
    <mergeCell ref="AQ38:AR38"/>
    <mergeCell ref="AS38:AV38"/>
    <mergeCell ref="Z39:AE39"/>
    <mergeCell ref="AF39:AI39"/>
    <mergeCell ref="AP39:AR39"/>
    <mergeCell ref="AS39:AV39"/>
    <mergeCell ref="BM35:BQ35"/>
    <mergeCell ref="AS36:AV36"/>
    <mergeCell ref="A37:Q37"/>
    <mergeCell ref="S37:AI37"/>
    <mergeCell ref="AS37:AV37"/>
    <mergeCell ref="Z40:AE40"/>
    <mergeCell ref="AF40:AI40"/>
    <mergeCell ref="AP40:AR40"/>
    <mergeCell ref="A42:Q42"/>
    <mergeCell ref="S42:AI42"/>
    <mergeCell ref="W40:Y40"/>
    <mergeCell ref="S43:V43"/>
    <mergeCell ref="A40:D40"/>
    <mergeCell ref="E40:G40"/>
    <mergeCell ref="H40:M40"/>
    <mergeCell ref="N40:Q40"/>
    <mergeCell ref="S40:V40"/>
    <mergeCell ref="A43:D43"/>
    <mergeCell ref="E43:G43"/>
    <mergeCell ref="H43:M43"/>
    <mergeCell ref="N43:Q43"/>
    <mergeCell ref="W43:Y43"/>
    <mergeCell ref="Z43:AE43"/>
    <mergeCell ref="AF43:AI43"/>
    <mergeCell ref="A44:D44"/>
    <mergeCell ref="E44:G44"/>
    <mergeCell ref="H44:M44"/>
    <mergeCell ref="N44:Q44"/>
    <mergeCell ref="S44:V44"/>
    <mergeCell ref="W44:Y44"/>
    <mergeCell ref="Z44:AE44"/>
    <mergeCell ref="AF44:AI44"/>
    <mergeCell ref="AR44:AS44"/>
    <mergeCell ref="A45:D45"/>
    <mergeCell ref="E45:G45"/>
    <mergeCell ref="H45:M45"/>
    <mergeCell ref="N45:Q45"/>
    <mergeCell ref="S45:V45"/>
    <mergeCell ref="W45:Y45"/>
    <mergeCell ref="Z45:AE45"/>
    <mergeCell ref="AF45:AI45"/>
    <mergeCell ref="AV47:AW47"/>
    <mergeCell ref="S51:T51"/>
    <mergeCell ref="U51:X51"/>
    <mergeCell ref="S52:T52"/>
    <mergeCell ref="U52:X52"/>
    <mergeCell ref="S49:Y49"/>
    <mergeCell ref="S50:T50"/>
    <mergeCell ref="U50:X50"/>
    <mergeCell ref="AR45:AS45"/>
    <mergeCell ref="AR46:AS46"/>
    <mergeCell ref="Z47:AE47"/>
  </mergeCells>
  <printOptions/>
  <pageMargins left="0.12" right="0.21" top="0.46" bottom="0.45" header="0.2362204724409449" footer="0.14"/>
  <pageSetup orientation="landscape" paperSize="9" r:id="rId2"/>
  <headerFooter alignWithMargins="0">
    <oddHeader>&amp;R&amp;"Cordia New,ธรรมดา"&amp;14&amp;K03+000หน้าที่ &amp;P</oddHeader>
    <oddFooter>&amp;C&amp;"Cordia New,ตัวหนา"&amp;14&amp;K03+000สำนักงานคลังเขต 7 นครปฐม  จัดทำขึ้นเพื่อ "ทดสอบคำนวณบำเหน็จบำนาญ" :&amp;F :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Administrator</cp:lastModifiedBy>
  <cp:lastPrinted>2013-06-17T06:19:27Z</cp:lastPrinted>
  <dcterms:created xsi:type="dcterms:W3CDTF">2013-05-18T02:19:34Z</dcterms:created>
  <dcterms:modified xsi:type="dcterms:W3CDTF">2014-08-26T07:11:54Z</dcterms:modified>
  <cp:category/>
  <cp:version/>
  <cp:contentType/>
  <cp:contentStatus/>
</cp:coreProperties>
</file>